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6265" windowHeight="9825" tabRatio="916" activeTab="6"/>
  </bookViews>
  <sheets>
    <sheet name="Spr. wskaźniki" sheetId="1" r:id="rId1"/>
    <sheet name="Spr.wydatki " sheetId="2" r:id="rId2"/>
    <sheet name="Sprawozdanie" sheetId="3" r:id="rId3"/>
    <sheet name="Planowanie" sheetId="4" r:id="rId4"/>
    <sheet name=" Partnerzy (zał.1)" sheetId="5" r:id="rId5"/>
    <sheet name="Kosztorys inne (zał.2)" sheetId="6" r:id="rId6"/>
    <sheet name="Kosztorys (zał.1)" sheetId="7" r:id="rId7"/>
    <sheet name="Program" sheetId="8" r:id="rId8"/>
    <sheet name="Wskaźniki (zał.2)" sheetId="9" r:id="rId9"/>
    <sheet name="Wniosek" sheetId="10" r:id="rId10"/>
    <sheet name="listy" sheetId="11" state="hidden" r:id="rId11"/>
  </sheets>
  <definedNames>
    <definedName name="_ftnref1" localSheetId="7">'Program'!#REF!</definedName>
    <definedName name="_ftnref1" localSheetId="2">'Sprawozdanie'!#REF!</definedName>
    <definedName name="_ftnref1" localSheetId="9">'Wniosek'!#REF!</definedName>
  </definedNames>
  <calcPr fullCalcOnLoad="1"/>
</workbook>
</file>

<file path=xl/sharedStrings.xml><?xml version="1.0" encoding="utf-8"?>
<sst xmlns="http://schemas.openxmlformats.org/spreadsheetml/2006/main" count="567" uniqueCount="368">
  <si>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</si>
  <si>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</si>
  <si>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</si>
  <si>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</si>
  <si>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</si>
  <si>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</si>
  <si>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</si>
  <si>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</si>
  <si>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</si>
  <si>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</si>
  <si>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Inne źródła</t>
  </si>
  <si>
    <t>Dotacja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</si>
  <si>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</si>
  <si>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</si>
  <si>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</si>
  <si>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</si>
  <si>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</si>
  <si>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</si>
  <si>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</si>
  <si>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</si>
  <si>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</si>
  <si>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</si>
  <si>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</si>
  <si>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</si>
  <si>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</si>
  <si>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</si>
  <si>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</si>
  <si>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</si>
  <si>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</si>
  <si>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</si>
  <si>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</si>
  <si>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</si>
  <si>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</si>
  <si>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</si>
  <si>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</si>
  <si>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</si>
  <si>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</si>
  <si>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</si>
  <si>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</si>
  <si>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</si>
  <si>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Rodzaj kosztów</t>
  </si>
  <si>
    <t>Dziedzina interwencji</t>
  </si>
  <si>
    <t>razem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</si>
  <si>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</si>
  <si>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</si>
  <si>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</si>
  <si>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</si>
  <si>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</si>
  <si>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Osoba odpowiedzialna za realizację programu:</t>
  </si>
  <si>
    <t>Plan spotkań monitorujących: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</si>
  <si>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</si>
  <si>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</si>
  <si>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</si>
  <si>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</si>
  <si>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</si>
  <si>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</si>
  <si>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</si>
  <si>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</si>
  <si>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</si>
  <si>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</si>
  <si>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</si>
  <si>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</si>
  <si>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</si>
  <si>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</si>
  <si>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</si>
  <si>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</si>
  <si>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</si>
  <si>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</si>
  <si>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</si>
  <si>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RAZEM</t>
  </si>
  <si>
    <t>liczba</t>
  </si>
  <si>
    <t>Główne problemy (omówienie):</t>
  </si>
  <si>
    <t>Główne potrzeby (omówienie):</t>
  </si>
  <si>
    <t>KOSZTY ŁĄCZNIE:</t>
  </si>
  <si>
    <t>Organizacja liderująca:</t>
  </si>
  <si>
    <t>Organizacje w partnerstwie: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</si>
  <si>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</si>
  <si>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</si>
  <si>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</si>
  <si>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</si>
  <si>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</si>
  <si>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</si>
  <si>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</si>
  <si>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</si>
  <si>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</si>
  <si>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</si>
  <si>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</si>
  <si>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</si>
  <si>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</si>
  <si>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</si>
  <si>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</si>
  <si>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</si>
  <si>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</si>
  <si>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</si>
  <si>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</si>
  <si>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</si>
  <si>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</si>
  <si>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</si>
  <si>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</si>
  <si>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</si>
  <si>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</si>
  <si>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</si>
  <si>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</si>
  <si>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</si>
  <si>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</si>
  <si>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</si>
  <si>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- wykorzystanie dotychczasowych form pomocy prozatrudnieniowej (tj. tworzenie nowych miejsc pracy, - subsydiowanie zatrudnienia, szkolenia, organizacja staży zawodowych, prac interwencyjnych),</t>
  </si>
  <si>
    <t>- stosowanie zindywidualizowanych form wsparcia dla Romów w działaniach podejmowanych  na rynku pracy,</t>
  </si>
  <si>
    <t>- promowanie działań, mających na celu podważenie negatywnego wizerunku Romów w kontekście ich możliwości i chęci do włączenia się w rynek pracy,</t>
  </si>
  <si>
    <t>- propagowanie zachowań prozdrowotnych, w szczególności poprzez zachęcanie do indywidualnej odpowiedzialności za własne zdrowie,</t>
  </si>
  <si>
    <t>- wczesną wielospecjalistyczną i kompleksową opiekę nad dzieckiem,</t>
  </si>
  <si>
    <t>- profilaktyczne badania lekarskie w celu wczesnego rozpoznania chorób, ze szczególnym - uwzględnieniem chorób układu krążenia oraz chorób nowotworowych,</t>
  </si>
  <si>
    <t>- promocja zdrowia i profilaktykę, w tym profilaktyka stomatologiczna obejmująca dzieci i młodzież,</t>
  </si>
  <si>
    <t>- profilaktyka obejmująca kobiety w ciąży,</t>
  </si>
  <si>
    <t>- profilaktyczna opieka zdrowotna nad dziećmi i młodzieżą w środowisku nauczania i wychowania,</t>
  </si>
  <si>
    <t>- wykonywanie szczepień ochronnych,</t>
  </si>
  <si>
    <t>- kontynuowanie działalności pielęgniarek środowiskowych,</t>
  </si>
  <si>
    <t>- profilaktyka związana z uzależnieniami wśród młodzieży i dorosłych,</t>
  </si>
  <si>
    <t>- szkolenia w zakresie pierwszej pomocy,</t>
  </si>
  <si>
    <t>- szkolenia dotyczące życia w rodzinie, planowania rodziny, przebiegu ciąży, opieki nad noworodkiem,</t>
  </si>
  <si>
    <t>- organizacja akcji prozdrowotnych i badań skierowanych do określonych grup chorych lub zagrożonych  daną chorobą,</t>
  </si>
  <si>
    <t>- działania zmierzających do objęcia opieką rodzin z małymi dziećmi (edukacja i działania zdrowotne),</t>
  </si>
  <si>
    <t>- kolportaż materiałów informacyjnych dotyczących zagadnień zdrowotnych i zagrożeń,</t>
  </si>
  <si>
    <t>- promocja innowacyjnych projektów w zakresie profilaktyki i opieki medycznej,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</si>
  <si>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</si>
  <si>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</si>
  <si>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</si>
  <si>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</si>
  <si>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</si>
  <si>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</si>
  <si>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</si>
  <si>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>Liczba dzieci biorących udział w zajęciach zespołów muzycznych</t>
  </si>
  <si>
    <t>Liczba dzieci pobierających naukę w placówkach szkolnictwa specjalnego, dla których szkoła podejmuje dodatkowe zadania, mające na celu podtrzymywanie i rozwijanie poczucia tożsamości etnicznej oraz wspomagające edukację tych uczniów</t>
  </si>
  <si>
    <t xml:space="preserve">
</t>
  </si>
  <si>
    <t>Razem</t>
  </si>
  <si>
    <t>INNE (jakie):</t>
  </si>
  <si>
    <t>PROGRAM LOKALNY NA LATA:</t>
  </si>
  <si>
    <t>Określenie, jakie cele zostaną osiągnięte po zakończeniu realizacji Programu:</t>
  </si>
  <si>
    <t>EDUKACJA:</t>
  </si>
  <si>
    <t xml:space="preserve"> Województwo:</t>
  </si>
  <si>
    <t>Województwo:</t>
  </si>
  <si>
    <t xml:space="preserve"> - Inne:</t>
  </si>
  <si>
    <t>Harmonogram finansowania działań w PLN:</t>
  </si>
  <si>
    <t>4. Identyfikuj organizacje w partnerstwie:</t>
  </si>
  <si>
    <t>7. Ustalaj plan spotkań monitorujących:</t>
  </si>
  <si>
    <t>KOSZTORYS WNIOSKU NA ROK:</t>
  </si>
  <si>
    <t>WYLICZENIA</t>
  </si>
  <si>
    <t>edukacja</t>
  </si>
  <si>
    <t>mieszkanie</t>
  </si>
  <si>
    <t>praca</t>
  </si>
  <si>
    <t>zdrowie</t>
  </si>
  <si>
    <t>suma</t>
  </si>
  <si>
    <t>1. Podmiot w partnerstwie (poniżej wpisz nazwę):</t>
  </si>
  <si>
    <t>2. Podmiot w partnerstwie (poniżej wpisz nazwę):</t>
  </si>
  <si>
    <t>3. Podmiot w partnerstwie (poniżej wpisz nazwę):</t>
  </si>
  <si>
    <t>4. Podmiot w partnerstwie (poniżej wpisz nazwę):</t>
  </si>
  <si>
    <t>5. Podmiot w partnerstwie (poniżej wpisz nazwę):</t>
  </si>
  <si>
    <t>Ośrodki Pomocy Społecznej</t>
  </si>
  <si>
    <t>Powiatowe Urzędy Pracy</t>
  </si>
  <si>
    <t>Sytuacja na lokalnym rynku pracy (omówienie):</t>
  </si>
  <si>
    <t>Opis dotychczas podejmowanych działań skierowanych do społeczności romskiej (efekty):</t>
  </si>
  <si>
    <t>Źródła finansowania (dotyczy dotychczas podejmowanych działań):</t>
  </si>
  <si>
    <t>Charakterystyka lokalnej społeczności romskiej w roku</t>
  </si>
  <si>
    <t>miary</t>
  </si>
  <si>
    <t>%</t>
  </si>
  <si>
    <t>Poziom doposażenia uczniów pochodzenia romskiego objętych działaniami w ramach Programu.</t>
  </si>
  <si>
    <t>Frekwencja uczniów pochodzenia romskiego realizujących obowiązek szkolny</t>
  </si>
  <si>
    <t>Frekwencja dzieci pochodzenia romskiego pobierających naukę w placówkach szkolnictwa specjalnego</t>
  </si>
  <si>
    <t>8.</t>
  </si>
  <si>
    <t>9.</t>
  </si>
  <si>
    <t>10.</t>
  </si>
  <si>
    <t>11.</t>
  </si>
  <si>
    <t>Liczba uczniów pochodzenia romskiego pobierających naukę w placówkach szkolnictwa specjalnego przypadająca na jednego asystenta edukacji romskiej</t>
  </si>
  <si>
    <t>Mierniki</t>
  </si>
  <si>
    <t>algorytm</t>
  </si>
  <si>
    <t>1/2</t>
  </si>
  <si>
    <t>2/6</t>
  </si>
  <si>
    <t>5/2</t>
  </si>
  <si>
    <t>(1+3)/6</t>
  </si>
  <si>
    <t>Frekwencja dzieci pochodzenia romskiego w Programie</t>
  </si>
  <si>
    <t>Frekwencja Romów aktywizowanych zawodowo w ramach Programu</t>
  </si>
  <si>
    <t>Frekwencja Romów którym remontowano lub przyznano nowe mieszkania</t>
  </si>
  <si>
    <t>Liczba Romów przypadająca na jedno miejsce pracy utworzone w ramach zadań Programu</t>
  </si>
  <si>
    <t>Frekwencja Romów korzystających z kursów i szkoleń podnoszących kwalifikacje zawodowe</t>
  </si>
  <si>
    <t>W przypadku zadań, które wymagają finansowania ze środków Programu zatrudnienia osób, wymagane jest opisanie zakresu merytorycznego i czasu pracy oraz kwalifikacji oraz doświadczenia zawodowego tych osób:</t>
  </si>
  <si>
    <t>Informacja czy Wnioskodawca planuje pobieranie opłat od adresatów zadania:</t>
  </si>
  <si>
    <t>Informację o sposobie wydatkowania w bieżącym roku pozyskanej zwiększonej subwencji oświatowej:</t>
  </si>
  <si>
    <t>Rok</t>
  </si>
  <si>
    <t>WNIOSEK NA REALIZACJĘ DZIAŁAŃ W RAMACH PROGRAMU INTEGRACJI</t>
  </si>
  <si>
    <t>SPOŁECZNEJ  ROMÓW  W  POLSCE NA ROK</t>
  </si>
  <si>
    <t>13. Zaplanuj działania dla poszczególnych obszarów:</t>
  </si>
  <si>
    <t>Informacja nt. posiadanych zasobów rzeczowych i kadrowych, zapewniających realizację Programu:</t>
  </si>
  <si>
    <t>Zaplanowane działania w ramach Programu, w kolejnych latach: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</si>
  <si>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</si>
  <si>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</si>
  <si>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</si>
  <si>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</si>
  <si>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</si>
  <si>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</si>
  <si>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</si>
  <si>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</si>
  <si>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dziedziny</t>
  </si>
  <si>
    <t>daty</t>
  </si>
  <si>
    <t>cele</t>
  </si>
  <si>
    <t>lider</t>
  </si>
  <si>
    <t>partnerzy</t>
  </si>
  <si>
    <t>10. Przygotuj kosztorys</t>
  </si>
  <si>
    <t>koszty inne</t>
  </si>
  <si>
    <t>kosztorys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</si>
  <si>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</si>
  <si>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</si>
  <si>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</si>
  <si>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</si>
  <si>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</si>
  <si>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</si>
  <si>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</si>
  <si>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dzieci w wieku 5 - 14 lat</t>
  </si>
  <si>
    <t>Wskaźniki (dane bazowe): dotyczą osób pochodzenia romskiego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</si>
  <si>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</si>
  <si>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</si>
  <si>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</si>
  <si>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zatrudnionych w ramach zadań finansowanych z Programu (personel świetlicy lub innej placówki, a także liczba Romów korzystających z innych form zatrudnienia w ramach zadań Programu)</t>
  </si>
  <si>
    <t>Liczba zatrudnionych jako asystenci edukacji romskiej</t>
  </si>
  <si>
    <t>Liczba miejsc pracy w ramach zadań Programu</t>
  </si>
  <si>
    <t>Liczba korzystających z kursów i szkoleń podnoszących kwalifikacje zawodowe</t>
  </si>
  <si>
    <t>I.</t>
  </si>
  <si>
    <t>II.</t>
  </si>
  <si>
    <t>wskaźniki</t>
  </si>
  <si>
    <t>wniosek</t>
  </si>
  <si>
    <t>zaplanowane działania</t>
  </si>
  <si>
    <r>
      <rPr>
        <sz val="7"/>
        <color indexed="49"/>
        <rFont val="Times New Roman"/>
        <family val="1"/>
      </rPr>
      <t xml:space="preserve"> </t>
    </r>
    <r>
      <rPr>
        <sz val="11"/>
        <color indexed="49"/>
        <rFont val="Times New Roman"/>
        <family val="1"/>
      </rPr>
      <t>E-mail:</t>
    </r>
  </si>
  <si>
    <t>drukowanie</t>
  </si>
  <si>
    <t>15. Podpisanie Programu</t>
  </si>
  <si>
    <t>Nie wymagają podpisu</t>
  </si>
  <si>
    <t xml:space="preserve">W przypadku partnerstw realizowanych przez stowarzyszenia jednostek samorządu terytorialnego lub jednostki podległe organom administracji publicznej lub przez nie nadzorowanych – data, pieczęć i podpis kierowników tych stowarzyszeń lub jednostek (np. dyrektorów szkół) oraz kierowników jednostek samorządu terytorialnego. </t>
  </si>
  <si>
    <t xml:space="preserve">W przypadku partnerstw realizowanych przez stowarzyszenia jednostek samorządu terytorialnego lub jednostki podległe organom administracji publicznej lub przez nie nadzorowanych – data, pieczęć i podpis głównego księgowego/skarbnika tych stowarzyszeń lub jednostek (np. szkół) oraz jednostek samorządu terytorialnego. </t>
  </si>
  <si>
    <t>17. Podpisanie Wniosku</t>
  </si>
  <si>
    <t>16. Partnerzy (zał. nr 1) i Wskaźniki (zał. Nr 2)</t>
  </si>
  <si>
    <t>Zał. nr 1, 2</t>
  </si>
  <si>
    <t>Zał. nr 1 i 2</t>
  </si>
  <si>
    <t>1. Identyfikuj lidera Programu:</t>
  </si>
  <si>
    <t>2. Wybieraj kolejne lata obowiązywania Programu:</t>
  </si>
  <si>
    <t>3. Sformułuj nazwę Programu:</t>
  </si>
  <si>
    <t>5. Określaj cele Programu</t>
  </si>
  <si>
    <t>6. Dziedziny interwencji Programu:</t>
  </si>
  <si>
    <t>8. Wybierz rok dla wniosku na realizację działań w ramach Programu</t>
  </si>
  <si>
    <t>11. Uzupełniaj Program</t>
  </si>
  <si>
    <t>12. Określaj wskaźniki dla Programu</t>
  </si>
  <si>
    <t>19. Przygotowanie korekty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</si>
  <si>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</si>
  <si>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</si>
  <si>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</si>
  <si>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</si>
  <si>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</si>
  <si>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</si>
  <si>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20. Wybierz dokumenty, które chcesz korygować i zmień ich status</t>
  </si>
  <si>
    <t>Wskaźniki (zał. nr 2)</t>
  </si>
  <si>
    <t xml:space="preserve">Należy postępować zgodnie z zasadami określonymi w pkt. 15 - 18. </t>
  </si>
  <si>
    <t>22. Podpisanie skorygowanych dokumentów</t>
  </si>
  <si>
    <t>Zalecane kolejne kroki podczas przygotowywania Programu lokalnego oraz korekt i sprawozdań</t>
  </si>
  <si>
    <t>23. Przygotowanie sprawozdania z realizacji Programu z danego roku</t>
  </si>
  <si>
    <t>SPRAWOZDANIE Z REALIZACJI DZIAŁAŃ W RAMACH PROGRAMU INTEGRACJI</t>
  </si>
  <si>
    <t>SPOŁECZNEJ  ROMÓW  W POLSCA W ROKU</t>
  </si>
  <si>
    <t>Omówienie:</t>
  </si>
  <si>
    <t>SPRAWOZDANIE Z REALIZACJI WYDATKÓW W RAMACH PROGRAMU INTEGRACJI</t>
  </si>
  <si>
    <t>W ROKU:</t>
  </si>
  <si>
    <t>Kursy, szkolenia</t>
  </si>
  <si>
    <t>Przekwalifikowanie zawodowe</t>
  </si>
  <si>
    <t>KOSZTY</t>
  </si>
  <si>
    <t>WYDATKI</t>
  </si>
  <si>
    <t>Nauczyciel wspomagajacy</t>
  </si>
  <si>
    <t>Pedagog</t>
  </si>
  <si>
    <t xml:space="preserve"> Powiat:</t>
  </si>
  <si>
    <t xml:space="preserve"> Gmina:</t>
  </si>
  <si>
    <t xml:space="preserve"> E-mail:</t>
  </si>
  <si>
    <t>RAZEM:</t>
  </si>
  <si>
    <t>Koszty</t>
  </si>
  <si>
    <t>Wydatki</t>
  </si>
  <si>
    <t>razem:</t>
  </si>
  <si>
    <t>Planowane subwencje i dotacje</t>
  </si>
  <si>
    <t>POKL</t>
  </si>
  <si>
    <t>Subwencja oświatowa (P9 i P10)</t>
  </si>
  <si>
    <t>INNE KOSZTY - WYDATKI</t>
  </si>
  <si>
    <t>ŁĄCZNIE WYDATKI - KOSZTY:</t>
  </si>
  <si>
    <t>Rodzaj kosztów - wydatków</t>
  </si>
  <si>
    <t>Rodzaje kosztów - wydatków</t>
  </si>
  <si>
    <t>Subwencje i dotacje (wydatki - koszty) razem:</t>
  </si>
  <si>
    <t>Liczeba kobiet</t>
  </si>
  <si>
    <t>Liczebność dorosłej populacji z podziałem na płeć</t>
  </si>
  <si>
    <t>Liczeba mężczyzn</t>
  </si>
  <si>
    <t>Liczba osób aktywnych zawodowo, w tym liczba bezrobotnych</t>
  </si>
  <si>
    <t>Liczba osób objętych wsparciem pomocy społecznej</t>
  </si>
  <si>
    <t xml:space="preserve">Liczba dzieci objętych obowiązkiem szkolnym </t>
  </si>
  <si>
    <t xml:space="preserve">Liczba dzieci realizujących obowiązek szkolny </t>
  </si>
  <si>
    <t>Liczba osób aktywnych zawodowo</t>
  </si>
  <si>
    <t>f30</t>
  </si>
  <si>
    <t>f31</t>
  </si>
  <si>
    <t>f32</t>
  </si>
  <si>
    <t>f33</t>
  </si>
  <si>
    <t>f34</t>
  </si>
  <si>
    <t>f35</t>
  </si>
  <si>
    <t>f36</t>
  </si>
  <si>
    <t>f37</t>
  </si>
  <si>
    <t>g33</t>
  </si>
  <si>
    <t>a53</t>
  </si>
  <si>
    <t>a40</t>
  </si>
  <si>
    <t>a44</t>
  </si>
  <si>
    <t>a47</t>
  </si>
  <si>
    <t>a50</t>
  </si>
  <si>
    <t>a76</t>
  </si>
  <si>
    <t>a77</t>
  </si>
  <si>
    <t>a78</t>
  </si>
  <si>
    <t>a79</t>
  </si>
  <si>
    <t>a80</t>
  </si>
  <si>
    <t>a81</t>
  </si>
  <si>
    <t>I76</t>
  </si>
  <si>
    <t>i77</t>
  </si>
  <si>
    <t>I78</t>
  </si>
  <si>
    <t>I79</t>
  </si>
  <si>
    <t>I80</t>
  </si>
  <si>
    <t>I81</t>
  </si>
  <si>
    <t>sumy</t>
  </si>
  <si>
    <t>7.</t>
  </si>
  <si>
    <t>7/I</t>
  </si>
  <si>
    <t>5/8</t>
  </si>
  <si>
    <t>(8+9)/II</t>
  </si>
  <si>
    <t>9/10</t>
  </si>
  <si>
    <t>11/II</t>
  </si>
  <si>
    <t>Sprawozdanie (zał. nr 2)</t>
  </si>
  <si>
    <t>Sprawozdanie (zał. nr 1)</t>
  </si>
  <si>
    <t>Program (zał. nr 1)</t>
  </si>
  <si>
    <t>Wniosek (zał. nr 2 )</t>
  </si>
  <si>
    <t>Wniosek (zał. nr 1)</t>
  </si>
  <si>
    <t>Program (zał. nr 2)</t>
  </si>
  <si>
    <t>9. Przygotuj kosztorys w  części INNE</t>
  </si>
  <si>
    <t>lider i organizacje w partnerstwie</t>
  </si>
  <si>
    <t xml:space="preserve"> lider i organizacje w partnerstwie</t>
  </si>
  <si>
    <t>18. Podpisanie Kosztorysu (zał. nr 1) i Kosztorysu inne (zał. Nr 2)</t>
  </si>
  <si>
    <t>21. Drukowanie skorygowanych dokumentów. Zaleca się wykorzystanie opcji "Drukuj zaznaczenie"</t>
  </si>
  <si>
    <t>14. Drukowanie dokumentów. Zaleca się wykorzystanie opcji "Drukuj zaznaczenie"</t>
  </si>
  <si>
    <t>sprawozdanie</t>
  </si>
  <si>
    <t>Przejdź do arkusza Sprawozdanie i wypełnij właściwe pola.</t>
  </si>
  <si>
    <t>spr inne</t>
  </si>
  <si>
    <t>25. Przygotuj sprawozdanie finansowe</t>
  </si>
  <si>
    <t>26. Przygotuj sprawozdanie z wydatków</t>
  </si>
  <si>
    <t>27. Przygotuj sprawozdanie z mierników</t>
  </si>
  <si>
    <t>28. Drukowanie przygp dokumentów. Zaleca się wykorzystanie opcji "Drukuj zaznaczenie"</t>
  </si>
  <si>
    <t>29. Podpisanie sprawozadnia</t>
  </si>
  <si>
    <t>kosztorys inne</t>
  </si>
  <si>
    <t>Przejdź do arkusza Spr. mierniki i wypełnij kolumnę odnoszącą się do roku.</t>
  </si>
  <si>
    <t>3+inne</t>
  </si>
  <si>
    <t>4+inne</t>
  </si>
  <si>
    <t>Wersja pierwotna</t>
  </si>
  <si>
    <t>komunikat o błędach</t>
  </si>
  <si>
    <t xml:space="preserve">komórka zablokowana </t>
  </si>
  <si>
    <t>Celem zachowania kompletnej dokumentacji Programu lokalnego, w wersji elektronicznej, zaleca się skopiowanie całej aplikacji. W innym przypadku sporządzenie korekty w naszej aplikacji, spowoduje utratę danych pierwotnych.</t>
  </si>
  <si>
    <t>Jeśli planujesz osiągnąć inne cele, niżej wpisz jakie.</t>
  </si>
  <si>
    <t>Określ częstotliwość i miejsce spotkań.</t>
  </si>
  <si>
    <t>Przejdź do arkusza Kosztorys inne.</t>
  </si>
  <si>
    <t>Przejdź do arkusza Kosztorys.</t>
  </si>
  <si>
    <t>Przejdź do arkusza Program.</t>
  </si>
  <si>
    <t>Przejdź do arkusza Wskaźniki.</t>
  </si>
  <si>
    <t>Przejdź do arkusza Wniosek.</t>
  </si>
  <si>
    <t>Dane stanowiące podstawę sprawozdania będą przepisane do poszczególnych arkuszy zgodnie z aktualną zawartością aplikacji.</t>
  </si>
  <si>
    <t>24. Na kompletne sprawozdanie składają się: Sprawozdanie, Spr. wydatki oraz Spr. wskaźniki</t>
  </si>
  <si>
    <t>spr wydatki</t>
  </si>
  <si>
    <t>Informacja nt. miejsca, w którym w przypadku przyznania dotacji umieszczone zostanie logo Programu lub informacja o realizowaniu zadania dzięki dotacji Ministra Spraw Wewnętrznych i Administracji  w ramach Programu integracji:</t>
  </si>
  <si>
    <t>Informacja nt. miejsca, w którym umieszczono logo Programu lub informacja o realizowaniu zadania dzięki dotacji Ministra Spraw Wewnętrznych i Administracji w ramach Programu integracji: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</si>
</sst>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</numFmts>
  <fonts count="1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0"/>
      <color indexed="8"/>
      <name val="Calibri"/>
      <family val="2"/>
    </font>
    <font>
      <sz val="11"/>
      <color indexed="54"/>
      <name val="Calibri"/>
      <family val="2"/>
    </font>
    <font>
      <b/>
      <sz val="12"/>
      <color indexed="60"/>
      <name val="Times New Roman"/>
      <family val="1"/>
    </font>
    <font>
      <b/>
      <i/>
      <sz val="11"/>
      <color indexed="60"/>
      <name val="Calibri"/>
      <family val="2"/>
    </font>
    <font>
      <b/>
      <sz val="12"/>
      <color indexed="60"/>
      <name val="Calibri"/>
      <family val="2"/>
    </font>
    <font>
      <sz val="12"/>
      <name val="Times New Roman"/>
      <family val="1"/>
    </font>
    <font>
      <b/>
      <i/>
      <sz val="12"/>
      <color indexed="49"/>
      <name val="Times New Roman"/>
      <family val="1"/>
    </font>
    <font>
      <b/>
      <sz val="11"/>
      <color indexed="49"/>
      <name val="Times New Roman"/>
      <family val="1"/>
    </font>
    <font>
      <sz val="11"/>
      <color indexed="49"/>
      <name val="Calibri"/>
      <family val="2"/>
    </font>
    <font>
      <sz val="11"/>
      <color indexed="49"/>
      <name val="Times New Roman"/>
      <family val="1"/>
    </font>
    <font>
      <sz val="7"/>
      <color indexed="49"/>
      <name val="Times New Roman"/>
      <family val="1"/>
    </font>
    <font>
      <b/>
      <sz val="11"/>
      <color indexed="49"/>
      <name val="Calibri"/>
      <family val="2"/>
    </font>
    <font>
      <sz val="10"/>
      <color indexed="49"/>
      <name val="Times New Roman"/>
      <family val="1"/>
    </font>
    <font>
      <b/>
      <sz val="12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4"/>
      <color indexed="49"/>
      <name val="Times New Roman"/>
      <family val="1"/>
    </font>
    <font>
      <b/>
      <i/>
      <sz val="10"/>
      <color indexed="49"/>
      <name val="Times New Roman"/>
      <family val="1"/>
    </font>
    <font>
      <b/>
      <i/>
      <sz val="10"/>
      <color indexed="49"/>
      <name val="Calibri"/>
      <family val="2"/>
    </font>
    <font>
      <i/>
      <sz val="11"/>
      <color indexed="49"/>
      <name val="Times New Roman"/>
      <family val="1"/>
    </font>
    <font>
      <i/>
      <sz val="11"/>
      <color indexed="49"/>
      <name val="Calibri"/>
      <family val="2"/>
    </font>
    <font>
      <i/>
      <sz val="10"/>
      <color indexed="49"/>
      <name val="Times New Roman"/>
      <family val="1"/>
    </font>
    <font>
      <i/>
      <sz val="10"/>
      <color indexed="49"/>
      <name val="Calibri"/>
      <family val="2"/>
    </font>
    <font>
      <sz val="10"/>
      <color indexed="49"/>
      <name val="Calibri"/>
      <family val="2"/>
    </font>
    <font>
      <sz val="9"/>
      <color indexed="49"/>
      <name val="Times New Roman"/>
      <family val="1"/>
    </font>
    <font>
      <b/>
      <sz val="9"/>
      <color indexed="49"/>
      <name val="Times New Roman"/>
      <family val="1"/>
    </font>
    <font>
      <sz val="9"/>
      <color indexed="49"/>
      <name val="Calibri"/>
      <family val="2"/>
    </font>
    <font>
      <b/>
      <sz val="12"/>
      <color indexed="49"/>
      <name val="Calibri"/>
      <family val="2"/>
    </font>
    <font>
      <sz val="12"/>
      <color indexed="49"/>
      <name val="Calibri"/>
      <family val="2"/>
    </font>
    <font>
      <b/>
      <sz val="11"/>
      <color indexed="30"/>
      <name val="Times New Roman"/>
      <family val="1"/>
    </font>
    <font>
      <b/>
      <i/>
      <sz val="11"/>
      <color indexed="49"/>
      <name val="Times New Roman"/>
      <family val="1"/>
    </font>
    <font>
      <b/>
      <i/>
      <sz val="14"/>
      <color indexed="49"/>
      <name val="Times New Roman"/>
      <family val="1"/>
    </font>
    <font>
      <b/>
      <sz val="16"/>
      <name val="Times New Roman"/>
      <family val="1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2"/>
      <color indexed="60"/>
      <name val="Times New Roman"/>
      <family val="1"/>
    </font>
    <font>
      <b/>
      <sz val="11"/>
      <color indexed="60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60"/>
      <name val="Calibri"/>
      <family val="2"/>
    </font>
    <font>
      <sz val="8"/>
      <color indexed="8"/>
      <name val="Times New Roman"/>
      <family val="1"/>
    </font>
    <font>
      <b/>
      <sz val="8"/>
      <color indexed="49"/>
      <name val="Times New Roman"/>
      <family val="1"/>
    </font>
    <font>
      <sz val="8"/>
      <color indexed="8"/>
      <name val="Calibri"/>
      <family val="2"/>
    </font>
    <font>
      <sz val="8"/>
      <color indexed="49"/>
      <name val="Times New Roman"/>
      <family val="1"/>
    </font>
    <font>
      <b/>
      <sz val="8"/>
      <name val="Times New Roman"/>
      <family val="1"/>
    </font>
    <font>
      <sz val="8"/>
      <color indexed="49"/>
      <name val="Calibri"/>
      <family val="2"/>
    </font>
    <font>
      <b/>
      <sz val="9"/>
      <color indexed="49"/>
      <name val="Calibri"/>
      <family val="2"/>
    </font>
    <font>
      <b/>
      <sz val="10"/>
      <color indexed="49"/>
      <name val="Calibri"/>
      <family val="2"/>
    </font>
    <font>
      <sz val="9"/>
      <color indexed="8"/>
      <name val="Calibri"/>
      <family val="2"/>
    </font>
    <font>
      <b/>
      <sz val="10"/>
      <color indexed="30"/>
      <name val="Times New Roman"/>
      <family val="1"/>
    </font>
    <font>
      <b/>
      <sz val="10"/>
      <color indexed="30"/>
      <name val="Calibri"/>
      <family val="2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6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30"/>
      <name val="Times New Roman"/>
      <family val="1"/>
    </font>
    <font>
      <i/>
      <sz val="12"/>
      <color indexed="8"/>
      <name val="Calibri"/>
      <family val="2"/>
    </font>
    <font>
      <b/>
      <sz val="16"/>
      <color indexed="60"/>
      <name val="Calibri"/>
      <family val="2"/>
    </font>
    <font>
      <b/>
      <sz val="14"/>
      <color indexed="60"/>
      <name val="Times New Roman"/>
      <family val="1"/>
    </font>
    <font>
      <b/>
      <i/>
      <sz val="16"/>
      <color indexed="60"/>
      <name val="Calibri"/>
      <family val="2"/>
    </font>
    <font>
      <i/>
      <sz val="16"/>
      <color indexed="60"/>
      <name val="Calibri"/>
      <family val="2"/>
    </font>
    <font>
      <i/>
      <sz val="16"/>
      <color indexed="8"/>
      <name val="Times New Roman"/>
      <family val="1"/>
    </font>
    <font>
      <sz val="14"/>
      <color indexed="60"/>
      <name val="Times New Roman"/>
      <family val="1"/>
    </font>
    <font>
      <b/>
      <sz val="11"/>
      <color indexed="10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4" tint="-0.24997000396251678"/>
      <name val="Times New Roman"/>
      <family val="1"/>
    </font>
    <font>
      <sz val="9"/>
      <color theme="4" tint="-0.24997000396251678"/>
      <name val="Times New Roman"/>
      <family val="1"/>
    </font>
    <font>
      <b/>
      <sz val="9"/>
      <color theme="4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 tint="-0.24997000396251678"/>
      <name val="Calibri"/>
      <family val="2"/>
    </font>
    <font>
      <b/>
      <sz val="11"/>
      <color theme="4" tint="-0.24997000396251678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C00000"/>
      <name val="Calibri"/>
      <family val="2"/>
    </font>
    <font>
      <sz val="8"/>
      <color theme="1"/>
      <name val="Times New Roman"/>
      <family val="1"/>
    </font>
    <font>
      <sz val="8"/>
      <color theme="4" tint="-0.24997000396251678"/>
      <name val="Times New Roman"/>
      <family val="1"/>
    </font>
    <font>
      <sz val="11"/>
      <color rgb="FFC00000"/>
      <name val="Times New Roman"/>
      <family val="1"/>
    </font>
    <font>
      <b/>
      <sz val="10"/>
      <color theme="4" tint="-0.24997000396251678"/>
      <name val="Times New Roman"/>
      <family val="1"/>
    </font>
    <font>
      <sz val="9"/>
      <color theme="1"/>
      <name val="Times New Roman"/>
      <family val="1"/>
    </font>
    <font>
      <sz val="9"/>
      <color theme="4" tint="-0.24997000396251678"/>
      <name val="Calibri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theme="4" tint="-0.24997000396251678"/>
      <name val="Times New Roman"/>
      <family val="1"/>
    </font>
    <font>
      <i/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Calibri"/>
      <family val="2"/>
    </font>
    <font>
      <b/>
      <i/>
      <sz val="12"/>
      <color theme="4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C00000"/>
      <name val="Calibri"/>
      <family val="2"/>
    </font>
    <font>
      <b/>
      <sz val="14"/>
      <color theme="4" tint="-0.24997000396251678"/>
      <name val="Times New Roman"/>
      <family val="1"/>
    </font>
    <font>
      <b/>
      <sz val="11"/>
      <color rgb="FFC00000"/>
      <name val="Calibri"/>
      <family val="2"/>
    </font>
    <font>
      <b/>
      <i/>
      <sz val="16"/>
      <color rgb="FFC00000"/>
      <name val="Times New Roman"/>
      <family val="1"/>
    </font>
    <font>
      <i/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theme="4" tint="-0.24997000396251678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4" tint="-0.24997000396251678"/>
      <name val="Calibri"/>
      <family val="2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4" tint="-0.24997000396251678"/>
      <name val="Times New Roman"/>
      <family val="1"/>
    </font>
    <font>
      <i/>
      <sz val="10"/>
      <color theme="4" tint="-0.24997000396251678"/>
      <name val="Times New Roman"/>
      <family val="1"/>
    </font>
    <font>
      <b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b/>
      <sz val="16"/>
      <color rgb="FFC00000"/>
      <name val="Calibri"/>
      <family val="2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4" tint="-0.24997000396251678"/>
      <name val="Times New Roman"/>
      <family val="1"/>
    </font>
    <font>
      <sz val="11"/>
      <color theme="0"/>
      <name val="Times New Roman"/>
      <family val="1"/>
    </font>
    <font>
      <b/>
      <sz val="11"/>
      <color rgb="FFC00000"/>
      <name val="Times New Roman"/>
      <family val="1"/>
    </font>
    <font>
      <sz val="16"/>
      <color theme="1"/>
      <name val="Calibri"/>
      <family val="2"/>
    </font>
    <font>
      <sz val="11"/>
      <color theme="3"/>
      <name val="Calibri"/>
      <family val="2"/>
    </font>
    <font>
      <b/>
      <sz val="11"/>
      <color theme="4" tint="-0.24997000396251678"/>
      <name val="Calibri"/>
      <family val="2"/>
    </font>
    <font>
      <b/>
      <sz val="14"/>
      <color theme="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0"/>
      <color theme="4" tint="-0.24997000396251678"/>
      <name val="Calibri"/>
      <family val="2"/>
    </font>
    <font>
      <sz val="16"/>
      <color rgb="FFC00000"/>
      <name val="Calibri"/>
      <family val="2"/>
    </font>
    <font>
      <b/>
      <i/>
      <sz val="16"/>
      <color rgb="FFC00000"/>
      <name val="Calibri"/>
      <family val="2"/>
    </font>
    <font>
      <i/>
      <sz val="16"/>
      <color rgb="FFC00000"/>
      <name val="Calibri"/>
      <family val="2"/>
    </font>
    <font>
      <b/>
      <sz val="14"/>
      <color theme="1"/>
      <name val="Calibri"/>
      <family val="2"/>
    </font>
    <font>
      <b/>
      <i/>
      <sz val="12"/>
      <color rgb="FF0070C0"/>
      <name val="Times New Roman"/>
      <family val="1"/>
    </font>
    <font>
      <i/>
      <sz val="11"/>
      <color theme="4" tint="-0.24997000396251678"/>
      <name val="Calibri"/>
      <family val="2"/>
    </font>
    <font>
      <b/>
      <sz val="10"/>
      <color rgb="FF0070C0"/>
      <name val="Times New Roman"/>
      <family val="1"/>
    </font>
    <font>
      <b/>
      <sz val="10"/>
      <color rgb="FF0070C0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b/>
      <sz val="9"/>
      <color theme="4" tint="-0.24997000396251678"/>
      <name val="Calibri"/>
      <family val="2"/>
    </font>
    <font>
      <i/>
      <sz val="12"/>
      <color theme="1"/>
      <name val="Calibri"/>
      <family val="2"/>
    </font>
    <font>
      <b/>
      <i/>
      <sz val="14"/>
      <color rgb="FFC00000"/>
      <name val="Times New Roman"/>
      <family val="1"/>
    </font>
    <font>
      <sz val="14"/>
      <color rgb="FFC000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29" borderId="4" applyNumberFormat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4" fillId="27" borderId="1" applyNumberFormat="0" applyAlignment="0" applyProtection="0"/>
    <xf numFmtId="9" fontId="0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777">
    <xf numFmtId="0" fontId="0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Border="1" applyAlignment="1">
      <alignment/>
    </xf>
    <xf numFmtId="0" fontId="121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164" fontId="121" fillId="0" borderId="10" xfId="0" applyNumberFormat="1" applyFont="1" applyBorder="1" applyAlignment="1">
      <alignment horizontal="center" vertical="center" wrapText="1"/>
    </xf>
    <xf numFmtId="164" fontId="121" fillId="0" borderId="10" xfId="0" applyNumberFormat="1" applyFont="1" applyBorder="1" applyAlignment="1">
      <alignment horizontal="center" vertical="center"/>
    </xf>
    <xf numFmtId="0" fontId="124" fillId="33" borderId="10" xfId="0" applyFont="1" applyFill="1" applyBorder="1" applyAlignment="1" applyProtection="1">
      <alignment horizontal="center" vertical="center"/>
      <protection locked="0"/>
    </xf>
    <xf numFmtId="0" fontId="125" fillId="34" borderId="10" xfId="0" applyFont="1" applyFill="1" applyBorder="1" applyAlignment="1" applyProtection="1">
      <alignment horizontal="left"/>
      <protection locked="0"/>
    </xf>
    <xf numFmtId="3" fontId="126" fillId="0" borderId="10" xfId="0" applyNumberFormat="1" applyFont="1" applyFill="1" applyBorder="1" applyAlignment="1" applyProtection="1">
      <alignment vertical="center"/>
      <protection locked="0"/>
    </xf>
    <xf numFmtId="3" fontId="126" fillId="0" borderId="10" xfId="0" applyNumberFormat="1" applyFont="1" applyFill="1" applyBorder="1" applyAlignment="1" applyProtection="1">
      <alignment/>
      <protection locked="0"/>
    </xf>
    <xf numFmtId="3" fontId="127" fillId="0" borderId="10" xfId="0" applyNumberFormat="1" applyFont="1" applyFill="1" applyBorder="1" applyAlignment="1" applyProtection="1">
      <alignment/>
      <protection locked="0"/>
    </xf>
    <xf numFmtId="0" fontId="120" fillId="0" borderId="10" xfId="0" applyFont="1" applyBorder="1" applyAlignment="1" applyProtection="1">
      <alignment horizontal="center" vertical="center"/>
      <protection locked="0"/>
    </xf>
    <xf numFmtId="0" fontId="120" fillId="0" borderId="11" xfId="0" applyFont="1" applyBorder="1" applyAlignment="1" applyProtection="1">
      <alignment horizontal="center" vertical="center"/>
      <protection locked="0"/>
    </xf>
    <xf numFmtId="0" fontId="120" fillId="34" borderId="10" xfId="0" applyFont="1" applyFill="1" applyBorder="1" applyAlignment="1" applyProtection="1">
      <alignment horizontal="center" vertical="center"/>
      <protection locked="0"/>
    </xf>
    <xf numFmtId="0" fontId="128" fillId="0" borderId="0" xfId="0" applyFont="1" applyFill="1" applyBorder="1" applyAlignment="1">
      <alignment/>
    </xf>
    <xf numFmtId="0" fontId="128" fillId="0" borderId="0" xfId="0" applyFont="1" applyFill="1" applyBorder="1" applyAlignment="1">
      <alignment wrapText="1"/>
    </xf>
    <xf numFmtId="0" fontId="129" fillId="0" borderId="0" xfId="0" applyFont="1" applyFill="1" applyBorder="1" applyAlignment="1">
      <alignment/>
    </xf>
    <xf numFmtId="1" fontId="129" fillId="0" borderId="0" xfId="0" applyNumberFormat="1" applyFont="1" applyFill="1" applyBorder="1" applyAlignment="1">
      <alignment/>
    </xf>
    <xf numFmtId="3" fontId="129" fillId="0" borderId="0" xfId="0" applyNumberFormat="1" applyFont="1" applyFill="1" applyBorder="1" applyAlignment="1">
      <alignment/>
    </xf>
    <xf numFmtId="0" fontId="130" fillId="0" borderId="0" xfId="0" applyFont="1" applyFill="1" applyBorder="1" applyAlignment="1">
      <alignment horizontal="right"/>
    </xf>
    <xf numFmtId="0" fontId="129" fillId="0" borderId="0" xfId="51" applyFont="1" applyFill="1" applyBorder="1" applyAlignment="1">
      <alignment vertical="center"/>
      <protection/>
    </xf>
    <xf numFmtId="0" fontId="129" fillId="0" borderId="0" xfId="52" applyFont="1" applyFill="1" applyBorder="1" applyAlignment="1">
      <alignment vertical="center"/>
      <protection/>
    </xf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horizontal="center"/>
    </xf>
    <xf numFmtId="0" fontId="129" fillId="0" borderId="0" xfId="53" applyFont="1" applyFill="1" applyBorder="1" applyAlignment="1">
      <alignment horizontal="center"/>
      <protection/>
    </xf>
    <xf numFmtId="0" fontId="129" fillId="0" borderId="0" xfId="53" applyFont="1" applyFill="1" applyBorder="1" applyAlignment="1">
      <alignment wrapText="1"/>
      <protection/>
    </xf>
    <xf numFmtId="0" fontId="131" fillId="0" borderId="0" xfId="0" applyFont="1" applyFill="1" applyBorder="1" applyAlignment="1">
      <alignment horizontal="justify" vertical="center"/>
    </xf>
    <xf numFmtId="0" fontId="131" fillId="0" borderId="0" xfId="0" applyFont="1" applyFill="1" applyBorder="1" applyAlignment="1">
      <alignment/>
    </xf>
    <xf numFmtId="49" fontId="128" fillId="0" borderId="0" xfId="0" applyNumberFormat="1" applyFont="1" applyFill="1" applyBorder="1" applyAlignment="1">
      <alignment/>
    </xf>
    <xf numFmtId="0" fontId="131" fillId="0" borderId="0" xfId="0" applyFont="1" applyFill="1" applyBorder="1" applyAlignment="1">
      <alignment vertical="center" wrapText="1"/>
    </xf>
    <xf numFmtId="49" fontId="131" fillId="0" borderId="0" xfId="0" applyNumberFormat="1" applyFont="1" applyFill="1" applyBorder="1" applyAlignment="1">
      <alignment horizontal="justify" vertical="center"/>
    </xf>
    <xf numFmtId="0" fontId="129" fillId="0" borderId="0" xfId="0" applyFont="1" applyFill="1" applyBorder="1" applyAlignment="1">
      <alignment horizontal="right"/>
    </xf>
    <xf numFmtId="0" fontId="132" fillId="0" borderId="0" xfId="0" applyFont="1" applyFill="1" applyBorder="1" applyAlignment="1">
      <alignment/>
    </xf>
    <xf numFmtId="2" fontId="129" fillId="0" borderId="0" xfId="0" applyNumberFormat="1" applyFont="1" applyFill="1" applyBorder="1" applyAlignment="1">
      <alignment/>
    </xf>
    <xf numFmtId="2" fontId="132" fillId="0" borderId="0" xfId="0" applyNumberFormat="1" applyFont="1" applyFill="1" applyBorder="1" applyAlignment="1">
      <alignment/>
    </xf>
    <xf numFmtId="4" fontId="126" fillId="0" borderId="10" xfId="0" applyNumberFormat="1" applyFont="1" applyFill="1" applyBorder="1" applyAlignment="1" applyProtection="1">
      <alignment vertical="center" wrapText="1"/>
      <protection locked="0"/>
    </xf>
    <xf numFmtId="3" fontId="121" fillId="0" borderId="10" xfId="0" applyNumberFormat="1" applyFont="1" applyBorder="1" applyAlignment="1" applyProtection="1">
      <alignment/>
      <protection/>
    </xf>
    <xf numFmtId="3" fontId="121" fillId="0" borderId="10" xfId="0" applyNumberFormat="1" applyFont="1" applyFill="1" applyBorder="1" applyAlignment="1" applyProtection="1">
      <alignment vertical="center"/>
      <protection/>
    </xf>
    <xf numFmtId="3" fontId="121" fillId="0" borderId="11" xfId="0" applyNumberFormat="1" applyFont="1" applyFill="1" applyBorder="1" applyAlignment="1" applyProtection="1">
      <alignment vertical="center"/>
      <protection/>
    </xf>
    <xf numFmtId="4" fontId="126" fillId="0" borderId="12" xfId="0" applyNumberFormat="1" applyFont="1" applyFill="1" applyBorder="1" applyAlignment="1" applyProtection="1">
      <alignment vertical="center" wrapText="1"/>
      <protection locked="0"/>
    </xf>
    <xf numFmtId="4" fontId="121" fillId="0" borderId="13" xfId="0" applyNumberFormat="1" applyFont="1" applyFill="1" applyBorder="1" applyAlignment="1" applyProtection="1">
      <alignment vertical="center" wrapText="1"/>
      <protection/>
    </xf>
    <xf numFmtId="4" fontId="126" fillId="0" borderId="14" xfId="0" applyNumberFormat="1" applyFont="1" applyFill="1" applyBorder="1" applyAlignment="1" applyProtection="1">
      <alignment vertical="center" wrapText="1"/>
      <protection locked="0"/>
    </xf>
    <xf numFmtId="4" fontId="126" fillId="0" borderId="15" xfId="0" applyNumberFormat="1" applyFont="1" applyFill="1" applyBorder="1" applyAlignment="1" applyProtection="1">
      <alignment vertical="center" wrapText="1"/>
      <protection locked="0"/>
    </xf>
    <xf numFmtId="4" fontId="121" fillId="0" borderId="16" xfId="0" applyNumberFormat="1" applyFont="1" applyFill="1" applyBorder="1" applyAlignment="1" applyProtection="1">
      <alignment vertical="center" wrapText="1"/>
      <protection/>
    </xf>
    <xf numFmtId="4" fontId="133" fillId="0" borderId="17" xfId="0" applyNumberFormat="1" applyFont="1" applyFill="1" applyBorder="1" applyAlignment="1" applyProtection="1">
      <alignment vertical="center" wrapText="1"/>
      <protection locked="0"/>
    </xf>
    <xf numFmtId="4" fontId="133" fillId="0" borderId="18" xfId="0" applyNumberFormat="1" applyFont="1" applyFill="1" applyBorder="1" applyAlignment="1" applyProtection="1">
      <alignment vertical="center" wrapText="1"/>
      <protection locked="0"/>
    </xf>
    <xf numFmtId="4" fontId="134" fillId="0" borderId="19" xfId="0" applyNumberFormat="1" applyFont="1" applyFill="1" applyBorder="1" applyAlignment="1" applyProtection="1">
      <alignment vertical="center" wrapText="1"/>
      <protection/>
    </xf>
    <xf numFmtId="3" fontId="134" fillId="0" borderId="11" xfId="0" applyNumberFormat="1" applyFont="1" applyFill="1" applyBorder="1" applyAlignment="1" applyProtection="1">
      <alignment vertical="center"/>
      <protection/>
    </xf>
    <xf numFmtId="3" fontId="134" fillId="0" borderId="10" xfId="0" applyNumberFormat="1" applyFont="1" applyFill="1" applyBorder="1" applyAlignment="1" applyProtection="1">
      <alignment vertical="center"/>
      <protection/>
    </xf>
    <xf numFmtId="3" fontId="134" fillId="0" borderId="10" xfId="0" applyNumberFormat="1" applyFont="1" applyFill="1" applyBorder="1" applyAlignment="1" applyProtection="1">
      <alignment/>
      <protection/>
    </xf>
    <xf numFmtId="4" fontId="133" fillId="0" borderId="12" xfId="0" applyNumberFormat="1" applyFont="1" applyFill="1" applyBorder="1" applyAlignment="1" applyProtection="1">
      <alignment vertical="center" wrapText="1"/>
      <protection locked="0"/>
    </xf>
    <xf numFmtId="4" fontId="133" fillId="0" borderId="10" xfId="0" applyNumberFormat="1" applyFont="1" applyFill="1" applyBorder="1" applyAlignment="1" applyProtection="1">
      <alignment vertical="center" wrapText="1"/>
      <protection locked="0"/>
    </xf>
    <xf numFmtId="4" fontId="134" fillId="0" borderId="13" xfId="0" applyNumberFormat="1" applyFont="1" applyFill="1" applyBorder="1" applyAlignment="1" applyProtection="1">
      <alignment vertical="center" wrapText="1"/>
      <protection/>
    </xf>
    <xf numFmtId="3" fontId="134" fillId="0" borderId="10" xfId="0" applyNumberFormat="1" applyFont="1" applyBorder="1" applyAlignment="1" applyProtection="1">
      <alignment/>
      <protection/>
    </xf>
    <xf numFmtId="0" fontId="120" fillId="0" borderId="0" xfId="0" applyFont="1" applyAlignment="1" applyProtection="1">
      <alignment/>
      <protection/>
    </xf>
    <xf numFmtId="0" fontId="120" fillId="0" borderId="0" xfId="0" applyFont="1" applyAlignment="1" applyProtection="1">
      <alignment vertical="center"/>
      <protection/>
    </xf>
    <xf numFmtId="3" fontId="121" fillId="0" borderId="10" xfId="0" applyNumberFormat="1" applyFont="1" applyBorder="1" applyAlignment="1" applyProtection="1">
      <alignment vertical="center"/>
      <protection/>
    </xf>
    <xf numFmtId="4" fontId="121" fillId="0" borderId="10" xfId="0" applyNumberFormat="1" applyFont="1" applyBorder="1" applyAlignment="1" applyProtection="1">
      <alignment vertical="center"/>
      <protection/>
    </xf>
    <xf numFmtId="0" fontId="135" fillId="0" borderId="0" xfId="0" applyFont="1" applyFill="1" applyAlignment="1" applyProtection="1">
      <alignment/>
      <protection/>
    </xf>
    <xf numFmtId="0" fontId="136" fillId="35" borderId="10" xfId="0" applyFont="1" applyFill="1" applyBorder="1" applyAlignment="1" applyProtection="1">
      <alignment horizontal="center" vertical="center"/>
      <protection/>
    </xf>
    <xf numFmtId="0" fontId="136" fillId="0" borderId="11" xfId="0" applyFont="1" applyBorder="1" applyAlignment="1" applyProtection="1">
      <alignment horizontal="center" vertical="center" wrapText="1"/>
      <protection/>
    </xf>
    <xf numFmtId="3" fontId="121" fillId="0" borderId="11" xfId="0" applyNumberFormat="1" applyFont="1" applyBorder="1" applyAlignment="1" applyProtection="1">
      <alignment vertical="center"/>
      <protection/>
    </xf>
    <xf numFmtId="0" fontId="129" fillId="0" borderId="10" xfId="0" applyNumberFormat="1" applyFont="1" applyFill="1" applyBorder="1" applyAlignment="1">
      <alignment/>
    </xf>
    <xf numFmtId="0" fontId="129" fillId="36" borderId="0" xfId="0" applyFont="1" applyFill="1" applyBorder="1" applyAlignment="1">
      <alignment/>
    </xf>
    <xf numFmtId="3" fontId="126" fillId="0" borderId="10" xfId="0" applyNumberFormat="1" applyFont="1" applyBorder="1" applyAlignment="1" applyProtection="1">
      <alignment horizontal="right" vertical="center" wrapText="1"/>
      <protection locked="0"/>
    </xf>
    <xf numFmtId="0" fontId="136" fillId="0" borderId="10" xfId="0" applyFont="1" applyBorder="1" applyAlignment="1">
      <alignment wrapText="1"/>
    </xf>
    <xf numFmtId="1" fontId="121" fillId="0" borderId="10" xfId="0" applyNumberFormat="1" applyFont="1" applyBorder="1" applyAlignment="1">
      <alignment horizontal="center" vertical="center"/>
    </xf>
    <xf numFmtId="0" fontId="137" fillId="0" borderId="10" xfId="0" applyFont="1" applyBorder="1" applyAlignment="1" applyProtection="1">
      <alignment horizontal="center" vertical="center" wrapText="1"/>
      <protection locked="0"/>
    </xf>
    <xf numFmtId="0" fontId="137" fillId="0" borderId="10" xfId="0" applyFont="1" applyBorder="1" applyAlignment="1" applyProtection="1">
      <alignment horizontal="center" vertical="center"/>
      <protection locked="0"/>
    </xf>
    <xf numFmtId="0" fontId="122" fillId="0" borderId="20" xfId="0" applyFont="1" applyBorder="1" applyAlignment="1">
      <alignment horizontal="center" vertical="center" wrapText="1"/>
    </xf>
    <xf numFmtId="3" fontId="137" fillId="0" borderId="10" xfId="0" applyNumberFormat="1" applyFont="1" applyBorder="1" applyAlignment="1" applyProtection="1">
      <alignment horizontal="center" vertical="center"/>
      <protection locked="0"/>
    </xf>
    <xf numFmtId="0" fontId="122" fillId="0" borderId="21" xfId="0" applyFont="1" applyBorder="1" applyAlignment="1">
      <alignment horizontal="center" vertical="center" wrapText="1"/>
    </xf>
    <xf numFmtId="164" fontId="121" fillId="0" borderId="10" xfId="0" applyNumberFormat="1" applyFont="1" applyBorder="1" applyAlignment="1">
      <alignment vertical="center" wrapText="1"/>
    </xf>
    <xf numFmtId="164" fontId="121" fillId="0" borderId="10" xfId="0" applyNumberFormat="1" applyFont="1" applyBorder="1" applyAlignment="1">
      <alignment vertical="center"/>
    </xf>
    <xf numFmtId="165" fontId="121" fillId="0" borderId="10" xfId="0" applyNumberFormat="1" applyFont="1" applyBorder="1" applyAlignment="1">
      <alignment horizontal="center" vertical="center" wrapText="1"/>
    </xf>
    <xf numFmtId="3" fontId="137" fillId="0" borderId="10" xfId="0" applyNumberFormat="1" applyFont="1" applyBorder="1" applyAlignment="1" applyProtection="1">
      <alignment horizontal="center" vertical="center" wrapText="1"/>
      <protection locked="0"/>
    </xf>
    <xf numFmtId="3" fontId="137" fillId="0" borderId="11" xfId="0" applyNumberFormat="1" applyFont="1" applyBorder="1" applyAlignment="1" applyProtection="1">
      <alignment horizontal="center" vertical="center"/>
      <protection locked="0"/>
    </xf>
    <xf numFmtId="1" fontId="137" fillId="37" borderId="10" xfId="0" applyNumberFormat="1" applyFont="1" applyFill="1" applyBorder="1" applyAlignment="1" applyProtection="1">
      <alignment horizontal="center" vertical="center"/>
      <protection locked="0"/>
    </xf>
    <xf numFmtId="1" fontId="137" fillId="0" borderId="10" xfId="0" applyNumberFormat="1" applyFont="1" applyFill="1" applyBorder="1" applyAlignment="1" applyProtection="1">
      <alignment horizontal="center" vertical="center"/>
      <protection locked="0"/>
    </xf>
    <xf numFmtId="1" fontId="137" fillId="0" borderId="10" xfId="0" applyNumberFormat="1" applyFont="1" applyBorder="1" applyAlignment="1" applyProtection="1">
      <alignment horizontal="center" vertical="center"/>
      <protection locked="0"/>
    </xf>
    <xf numFmtId="1" fontId="138" fillId="0" borderId="10" xfId="0" applyNumberFormat="1" applyFont="1" applyFill="1" applyBorder="1" applyAlignment="1">
      <alignment horizontal="center" vertical="center"/>
    </xf>
    <xf numFmtId="164" fontId="12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129" fillId="0" borderId="1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8" borderId="22" xfId="0" applyFill="1" applyBorder="1" applyAlignment="1" applyProtection="1">
      <alignment/>
      <protection/>
    </xf>
    <xf numFmtId="0" fontId="136" fillId="0" borderId="10" xfId="0" applyFont="1" applyBorder="1" applyAlignment="1" applyProtection="1">
      <alignment vertical="center" wrapText="1"/>
      <protection/>
    </xf>
    <xf numFmtId="0" fontId="136" fillId="0" borderId="10" xfId="0" applyFont="1" applyBorder="1" applyAlignment="1" applyProtection="1">
      <alignment horizontal="center" vertical="center"/>
      <protection/>
    </xf>
    <xf numFmtId="0" fontId="139" fillId="38" borderId="23" xfId="0" applyFont="1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2" xfId="0" applyFill="1" applyBorder="1" applyAlignment="1">
      <alignment/>
    </xf>
    <xf numFmtId="0" fontId="0" fillId="38" borderId="11" xfId="0" applyFill="1" applyBorder="1" applyAlignment="1">
      <alignment/>
    </xf>
    <xf numFmtId="0" fontId="130" fillId="0" borderId="20" xfId="0" applyFont="1" applyBorder="1" applyAlignment="1">
      <alignment horizontal="center" vertical="center"/>
    </xf>
    <xf numFmtId="0" fontId="140" fillId="38" borderId="23" xfId="0" applyFont="1" applyFill="1" applyBorder="1" applyAlignment="1">
      <alignment vertical="center"/>
    </xf>
    <xf numFmtId="0" fontId="0" fillId="38" borderId="22" xfId="0" applyFill="1" applyBorder="1" applyAlignment="1">
      <alignment vertical="center"/>
    </xf>
    <xf numFmtId="3" fontId="137" fillId="0" borderId="24" xfId="0" applyNumberFormat="1" applyFont="1" applyBorder="1" applyAlignment="1" applyProtection="1">
      <alignment horizontal="center" vertical="center"/>
      <protection locked="0"/>
    </xf>
    <xf numFmtId="3" fontId="137" fillId="0" borderId="21" xfId="0" applyNumberFormat="1" applyFont="1" applyBorder="1" applyAlignment="1" applyProtection="1">
      <alignment horizontal="center" vertical="center"/>
      <protection locked="0"/>
    </xf>
    <xf numFmtId="0" fontId="120" fillId="38" borderId="23" xfId="0" applyFont="1" applyFill="1" applyBorder="1" applyAlignment="1">
      <alignment/>
    </xf>
    <xf numFmtId="0" fontId="12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30" fillId="0" borderId="20" xfId="0" applyFont="1" applyBorder="1" applyAlignment="1">
      <alignment vertical="center" wrapText="1"/>
    </xf>
    <xf numFmtId="0" fontId="130" fillId="0" borderId="20" xfId="0" applyFont="1" applyBorder="1" applyAlignment="1">
      <alignment horizontal="center"/>
    </xf>
    <xf numFmtId="0" fontId="137" fillId="38" borderId="23" xfId="0" applyFont="1" applyFill="1" applyBorder="1" applyAlignment="1">
      <alignment horizontal="center" vertical="center"/>
    </xf>
    <xf numFmtId="0" fontId="129" fillId="0" borderId="0" xfId="0" applyNumberFormat="1" applyFont="1" applyFill="1" applyBorder="1" applyAlignment="1">
      <alignment/>
    </xf>
    <xf numFmtId="0" fontId="133" fillId="0" borderId="0" xfId="0" applyFont="1" applyAlignment="1" applyProtection="1">
      <alignment/>
      <protection/>
    </xf>
    <xf numFmtId="0" fontId="133" fillId="0" borderId="0" xfId="0" applyFont="1" applyAlignment="1" applyProtection="1">
      <alignment horizontal="right"/>
      <protection/>
    </xf>
    <xf numFmtId="0" fontId="120" fillId="0" borderId="0" xfId="0" applyFont="1" applyAlignment="1" applyProtection="1">
      <alignment horizontal="right"/>
      <protection/>
    </xf>
    <xf numFmtId="0" fontId="120" fillId="0" borderId="0" xfId="0" applyFont="1" applyAlignment="1" applyProtection="1">
      <alignment horizontal="center"/>
      <protection/>
    </xf>
    <xf numFmtId="0" fontId="126" fillId="0" borderId="0" xfId="0" applyFont="1" applyAlignment="1" applyProtection="1">
      <alignment/>
      <protection/>
    </xf>
    <xf numFmtId="4" fontId="121" fillId="0" borderId="26" xfId="0" applyNumberFormat="1" applyFont="1" applyBorder="1" applyAlignment="1" applyProtection="1">
      <alignment vertical="center" wrapText="1"/>
      <protection/>
    </xf>
    <xf numFmtId="3" fontId="121" fillId="0" borderId="10" xfId="0" applyNumberFormat="1" applyFont="1" applyBorder="1" applyAlignment="1" applyProtection="1">
      <alignment vertical="center" wrapText="1"/>
      <protection/>
    </xf>
    <xf numFmtId="4" fontId="121" fillId="0" borderId="27" xfId="0" applyNumberFormat="1" applyFont="1" applyBorder="1" applyAlignment="1" applyProtection="1">
      <alignment vertical="center" wrapText="1"/>
      <protection/>
    </xf>
    <xf numFmtId="4" fontId="121" fillId="0" borderId="28" xfId="0" applyNumberFormat="1" applyFont="1" applyBorder="1" applyAlignment="1" applyProtection="1">
      <alignment vertical="center" wrapText="1"/>
      <protection/>
    </xf>
    <xf numFmtId="4" fontId="121" fillId="0" borderId="29" xfId="0" applyNumberFormat="1" applyFont="1" applyBorder="1" applyAlignment="1" applyProtection="1">
      <alignment vertical="center" wrapText="1"/>
      <protection/>
    </xf>
    <xf numFmtId="0" fontId="133" fillId="0" borderId="0" xfId="0" applyFont="1" applyFill="1" applyAlignment="1" applyProtection="1">
      <alignment/>
      <protection/>
    </xf>
    <xf numFmtId="0" fontId="141" fillId="0" borderId="30" xfId="0" applyFont="1" applyFill="1" applyBorder="1" applyAlignment="1" applyProtection="1">
      <alignment horizontal="center" vertical="center" wrapText="1"/>
      <protection/>
    </xf>
    <xf numFmtId="0" fontId="141" fillId="0" borderId="31" xfId="0" applyFont="1" applyFill="1" applyBorder="1" applyAlignment="1" applyProtection="1">
      <alignment horizontal="center" vertical="center" wrapText="1"/>
      <protection/>
    </xf>
    <xf numFmtId="0" fontId="141" fillId="0" borderId="32" xfId="0" applyFont="1" applyFill="1" applyBorder="1" applyAlignment="1" applyProtection="1">
      <alignment horizontal="center" vertical="center" wrapText="1"/>
      <protection/>
    </xf>
    <xf numFmtId="0" fontId="141" fillId="0" borderId="33" xfId="0" applyFont="1" applyFill="1" applyBorder="1" applyAlignment="1" applyProtection="1">
      <alignment horizontal="center" vertical="center" wrapText="1"/>
      <protection/>
    </xf>
    <xf numFmtId="0" fontId="141" fillId="0" borderId="20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Alignment="1" applyProtection="1">
      <alignment/>
      <protection/>
    </xf>
    <xf numFmtId="4" fontId="134" fillId="0" borderId="34" xfId="0" applyNumberFormat="1" applyFont="1" applyBorder="1" applyAlignment="1" applyProtection="1">
      <alignment/>
      <protection/>
    </xf>
    <xf numFmtId="4" fontId="134" fillId="0" borderId="20" xfId="0" applyNumberFormat="1" applyFont="1" applyBorder="1" applyAlignment="1" applyProtection="1">
      <alignment/>
      <protection/>
    </xf>
    <xf numFmtId="4" fontId="134" fillId="0" borderId="35" xfId="0" applyNumberFormat="1" applyFont="1" applyBorder="1" applyAlignment="1" applyProtection="1">
      <alignment/>
      <protection/>
    </xf>
    <xf numFmtId="3" fontId="134" fillId="0" borderId="11" xfId="0" applyNumberFormat="1" applyFont="1" applyFill="1" applyBorder="1" applyAlignment="1" applyProtection="1">
      <alignment/>
      <protection/>
    </xf>
    <xf numFmtId="3" fontId="134" fillId="0" borderId="10" xfId="0" applyNumberFormat="1" applyFont="1" applyFill="1" applyBorder="1" applyAlignment="1" applyProtection="1">
      <alignment/>
      <protection/>
    </xf>
    <xf numFmtId="4" fontId="134" fillId="0" borderId="12" xfId="0" applyNumberFormat="1" applyFont="1" applyBorder="1" applyAlignment="1" applyProtection="1">
      <alignment/>
      <protection/>
    </xf>
    <xf numFmtId="4" fontId="134" fillId="0" borderId="10" xfId="0" applyNumberFormat="1" applyFont="1" applyBorder="1" applyAlignment="1" applyProtection="1">
      <alignment/>
      <protection/>
    </xf>
    <xf numFmtId="4" fontId="134" fillId="0" borderId="13" xfId="0" applyNumberFormat="1" applyFont="1" applyBorder="1" applyAlignment="1" applyProtection="1">
      <alignment/>
      <protection/>
    </xf>
    <xf numFmtId="4" fontId="134" fillId="0" borderId="36" xfId="0" applyNumberFormat="1" applyFont="1" applyBorder="1" applyAlignment="1" applyProtection="1">
      <alignment/>
      <protection/>
    </xf>
    <xf numFmtId="4" fontId="134" fillId="0" borderId="21" xfId="0" applyNumberFormat="1" applyFont="1" applyBorder="1" applyAlignment="1" applyProtection="1">
      <alignment/>
      <protection/>
    </xf>
    <xf numFmtId="4" fontId="134" fillId="0" borderId="37" xfId="0" applyNumberFormat="1" applyFont="1" applyBorder="1" applyAlignment="1" applyProtection="1">
      <alignment/>
      <protection/>
    </xf>
    <xf numFmtId="4" fontId="134" fillId="0" borderId="38" xfId="0" applyNumberFormat="1" applyFont="1" applyBorder="1" applyAlignment="1" applyProtection="1">
      <alignment/>
      <protection/>
    </xf>
    <xf numFmtId="4" fontId="134" fillId="0" borderId="39" xfId="0" applyNumberFormat="1" applyFont="1" applyBorder="1" applyAlignment="1" applyProtection="1">
      <alignment/>
      <protection/>
    </xf>
    <xf numFmtId="4" fontId="134" fillId="0" borderId="40" xfId="0" applyNumberFormat="1" applyFont="1" applyBorder="1" applyAlignment="1" applyProtection="1">
      <alignment/>
      <protection/>
    </xf>
    <xf numFmtId="3" fontId="134" fillId="0" borderId="11" xfId="0" applyNumberFormat="1" applyFont="1" applyFill="1" applyBorder="1" applyAlignment="1" applyProtection="1">
      <alignment vertical="center" wrapText="1"/>
      <protection/>
    </xf>
    <xf numFmtId="0" fontId="124" fillId="0" borderId="0" xfId="0" applyFont="1" applyAlignment="1" applyProtection="1">
      <alignment/>
      <protection/>
    </xf>
    <xf numFmtId="0" fontId="127" fillId="0" borderId="0" xfId="0" applyFont="1" applyAlignment="1" applyProtection="1">
      <alignment horizontal="center" vertical="center"/>
      <protection/>
    </xf>
    <xf numFmtId="0" fontId="142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20" fillId="0" borderId="0" xfId="0" applyFont="1" applyFill="1" applyBorder="1" applyAlignment="1" applyProtection="1">
      <alignment vertical="center"/>
      <protection/>
    </xf>
    <xf numFmtId="0" fontId="12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27" fillId="0" borderId="0" xfId="0" applyFont="1" applyFill="1" applyBorder="1" applyAlignment="1" applyProtection="1">
      <alignment horizontal="center" vertical="center"/>
      <protection/>
    </xf>
    <xf numFmtId="0" fontId="127" fillId="0" borderId="0" xfId="0" applyFont="1" applyFill="1" applyAlignment="1" applyProtection="1">
      <alignment horizontal="center" vertical="center"/>
      <protection/>
    </xf>
    <xf numFmtId="0" fontId="127" fillId="0" borderId="0" xfId="0" applyFont="1" applyBorder="1" applyAlignment="1" applyProtection="1">
      <alignment horizontal="center" vertical="center"/>
      <protection/>
    </xf>
    <xf numFmtId="0" fontId="120" fillId="0" borderId="0" xfId="0" applyFont="1" applyBorder="1" applyAlignment="1" applyProtection="1">
      <alignment/>
      <protection/>
    </xf>
    <xf numFmtId="0" fontId="120" fillId="38" borderId="41" xfId="0" applyFont="1" applyFill="1" applyBorder="1" applyAlignment="1" applyProtection="1">
      <alignment/>
      <protection/>
    </xf>
    <xf numFmtId="0" fontId="143" fillId="38" borderId="11" xfId="0" applyFont="1" applyFill="1" applyBorder="1" applyAlignment="1" applyProtection="1">
      <alignment horizontal="center" vertical="center"/>
      <protection/>
    </xf>
    <xf numFmtId="0" fontId="144" fillId="38" borderId="41" xfId="0" applyFont="1" applyFill="1" applyBorder="1" applyAlignment="1" applyProtection="1">
      <alignment/>
      <protection/>
    </xf>
    <xf numFmtId="0" fontId="144" fillId="0" borderId="0" xfId="0" applyFont="1" applyAlignment="1" applyProtection="1">
      <alignment/>
      <protection/>
    </xf>
    <xf numFmtId="0" fontId="0" fillId="38" borderId="4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5" fillId="0" borderId="10" xfId="0" applyFont="1" applyBorder="1" applyAlignment="1" applyProtection="1">
      <alignment horizontal="center" vertical="center" wrapText="1"/>
      <protection/>
    </xf>
    <xf numFmtId="0" fontId="146" fillId="0" borderId="10" xfId="0" applyFont="1" applyBorder="1" applyAlignment="1" applyProtection="1">
      <alignment horizontal="center" vertical="center"/>
      <protection/>
    </xf>
    <xf numFmtId="0" fontId="145" fillId="0" borderId="23" xfId="0" applyFont="1" applyBorder="1" applyAlignment="1" applyProtection="1">
      <alignment horizontal="center" vertical="center" wrapText="1"/>
      <protection/>
    </xf>
    <xf numFmtId="0" fontId="120" fillId="38" borderId="41" xfId="0" applyFont="1" applyFill="1" applyBorder="1" applyAlignment="1" applyProtection="1">
      <alignment horizontal="left"/>
      <protection/>
    </xf>
    <xf numFmtId="0" fontId="120" fillId="0" borderId="0" xfId="0" applyFont="1" applyBorder="1" applyAlignment="1" applyProtection="1">
      <alignment horizontal="left" wrapText="1"/>
      <protection/>
    </xf>
    <xf numFmtId="0" fontId="120" fillId="0" borderId="0" xfId="0" applyFont="1" applyFill="1" applyBorder="1" applyAlignment="1" applyProtection="1">
      <alignment horizontal="left" wrapText="1"/>
      <protection/>
    </xf>
    <xf numFmtId="0" fontId="124" fillId="0" borderId="0" xfId="0" applyFont="1" applyFill="1" applyBorder="1" applyAlignment="1" applyProtection="1">
      <alignment/>
      <protection/>
    </xf>
    <xf numFmtId="0" fontId="120" fillId="38" borderId="41" xfId="0" applyFont="1" applyFill="1" applyBorder="1" applyAlignment="1" applyProtection="1">
      <alignment horizontal="left" wrapText="1"/>
      <protection/>
    </xf>
    <xf numFmtId="0" fontId="146" fillId="38" borderId="0" xfId="0" applyFont="1" applyFill="1" applyBorder="1" applyAlignment="1" applyProtection="1">
      <alignment horizontal="center" vertical="center" wrapText="1"/>
      <protection/>
    </xf>
    <xf numFmtId="0" fontId="147" fillId="0" borderId="10" xfId="0" applyFont="1" applyBorder="1" applyAlignment="1" applyProtection="1">
      <alignment vertical="center" wrapText="1"/>
      <protection/>
    </xf>
    <xf numFmtId="0" fontId="146" fillId="38" borderId="0" xfId="0" applyFont="1" applyFill="1" applyBorder="1" applyAlignment="1" applyProtection="1">
      <alignment horizontal="center" vertical="center"/>
      <protection/>
    </xf>
    <xf numFmtId="0" fontId="145" fillId="38" borderId="10" xfId="0" applyFont="1" applyFill="1" applyBorder="1" applyAlignment="1" applyProtection="1">
      <alignment/>
      <protection/>
    </xf>
    <xf numFmtId="0" fontId="145" fillId="0" borderId="0" xfId="0" applyFont="1" applyBorder="1" applyAlignment="1" applyProtection="1">
      <alignment horizontal="center" vertical="center" wrapText="1"/>
      <protection/>
    </xf>
    <xf numFmtId="0" fontId="145" fillId="38" borderId="10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Border="1" applyAlignment="1" applyProtection="1">
      <alignment/>
      <protection/>
    </xf>
    <xf numFmtId="0" fontId="145" fillId="38" borderId="42" xfId="0" applyFont="1" applyFill="1" applyBorder="1" applyAlignment="1" applyProtection="1">
      <alignment/>
      <protection/>
    </xf>
    <xf numFmtId="0" fontId="120" fillId="38" borderId="41" xfId="0" applyFont="1" applyFill="1" applyBorder="1" applyAlignment="1" applyProtection="1">
      <alignment horizontal="center" vertical="center"/>
      <protection/>
    </xf>
    <xf numFmtId="0" fontId="120" fillId="0" borderId="0" xfId="0" applyFont="1" applyBorder="1" applyAlignment="1" applyProtection="1">
      <alignment horizontal="center" vertical="center"/>
      <protection/>
    </xf>
    <xf numFmtId="0" fontId="145" fillId="20" borderId="10" xfId="0" applyFont="1" applyFill="1" applyBorder="1" applyAlignment="1" applyProtection="1">
      <alignment horizontal="center" vertical="center"/>
      <protection/>
    </xf>
    <xf numFmtId="0" fontId="145" fillId="0" borderId="0" xfId="0" applyFont="1" applyFill="1" applyBorder="1" applyAlignment="1" applyProtection="1">
      <alignment horizont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145" fillId="0" borderId="0" xfId="0" applyFont="1" applyBorder="1" applyAlignment="1" applyProtection="1">
      <alignment horizontal="center" vertical="top" wrapText="1"/>
      <protection/>
    </xf>
    <xf numFmtId="0" fontId="145" fillId="38" borderId="10" xfId="0" applyFont="1" applyFill="1" applyBorder="1" applyAlignment="1" applyProtection="1">
      <alignment horizontal="center" vertical="top" wrapText="1"/>
      <protection/>
    </xf>
    <xf numFmtId="0" fontId="148" fillId="0" borderId="0" xfId="0" applyFont="1" applyBorder="1" applyAlignment="1" applyProtection="1">
      <alignment horizontal="center"/>
      <protection/>
    </xf>
    <xf numFmtId="0" fontId="148" fillId="38" borderId="10" xfId="0" applyFont="1" applyFill="1" applyBorder="1" applyAlignment="1" applyProtection="1">
      <alignment horizontal="center"/>
      <protection/>
    </xf>
    <xf numFmtId="0" fontId="145" fillId="38" borderId="23" xfId="0" applyFont="1" applyFill="1" applyBorder="1" applyAlignment="1" applyProtection="1">
      <alignment horizontal="center" vertical="center" wrapText="1"/>
      <protection/>
    </xf>
    <xf numFmtId="0" fontId="148" fillId="0" borderId="0" xfId="0" applyFont="1" applyBorder="1" applyAlignment="1" applyProtection="1">
      <alignment horizontal="center" vertical="center" wrapText="1"/>
      <protection/>
    </xf>
    <xf numFmtId="0" fontId="148" fillId="0" borderId="0" xfId="0" applyFont="1" applyBorder="1" applyAlignment="1" applyProtection="1">
      <alignment horizontal="center" vertical="top" wrapText="1"/>
      <protection/>
    </xf>
    <xf numFmtId="0" fontId="120" fillId="36" borderId="41" xfId="0" applyFont="1" applyFill="1" applyBorder="1" applyAlignment="1" applyProtection="1">
      <alignment/>
      <protection/>
    </xf>
    <xf numFmtId="0" fontId="149" fillId="0" borderId="10" xfId="0" applyFont="1" applyFill="1" applyBorder="1" applyAlignment="1" applyProtection="1">
      <alignment horizontal="center" vertical="center"/>
      <protection/>
    </xf>
    <xf numFmtId="0" fontId="120" fillId="0" borderId="0" xfId="0" applyFont="1" applyBorder="1" applyAlignment="1" applyProtection="1">
      <alignment/>
      <protection/>
    </xf>
    <xf numFmtId="0" fontId="150" fillId="38" borderId="10" xfId="0" applyFont="1" applyFill="1" applyBorder="1" applyAlignment="1" applyProtection="1">
      <alignment/>
      <protection/>
    </xf>
    <xf numFmtId="0" fontId="120" fillId="39" borderId="41" xfId="0" applyFont="1" applyFill="1" applyBorder="1" applyAlignment="1" applyProtection="1">
      <alignment/>
      <protection/>
    </xf>
    <xf numFmtId="0" fontId="150" fillId="39" borderId="10" xfId="0" applyFont="1" applyFill="1" applyBorder="1" applyAlignment="1" applyProtection="1">
      <alignment/>
      <protection/>
    </xf>
    <xf numFmtId="0" fontId="145" fillId="0" borderId="10" xfId="0" applyFont="1" applyBorder="1" applyAlignment="1" applyProtection="1">
      <alignment horizontal="center" vertical="center"/>
      <protection/>
    </xf>
    <xf numFmtId="0" fontId="149" fillId="0" borderId="10" xfId="0" applyFont="1" applyFill="1" applyBorder="1" applyAlignment="1" applyProtection="1">
      <alignment horizontal="center" vertical="center" wrapText="1"/>
      <protection/>
    </xf>
    <xf numFmtId="0" fontId="145" fillId="0" borderId="10" xfId="0" applyFont="1" applyBorder="1" applyAlignment="1" applyProtection="1">
      <alignment horizontal="center" wrapText="1"/>
      <protection/>
    </xf>
    <xf numFmtId="0" fontId="109" fillId="38" borderId="11" xfId="0" applyFont="1" applyFill="1" applyBorder="1" applyAlignment="1" applyProtection="1">
      <alignment horizontal="left" vertical="top"/>
      <protection/>
    </xf>
    <xf numFmtId="0" fontId="150" fillId="0" borderId="0" xfId="0" applyFont="1" applyBorder="1" applyAlignment="1" applyProtection="1">
      <alignment/>
      <protection/>
    </xf>
    <xf numFmtId="0" fontId="143" fillId="0" borderId="0" xfId="0" applyFont="1" applyBorder="1" applyAlignment="1" applyProtection="1">
      <alignment horizontal="center" vertical="center"/>
      <protection/>
    </xf>
    <xf numFmtId="0" fontId="120" fillId="0" borderId="0" xfId="0" applyFont="1" applyAlignment="1" applyProtection="1">
      <alignment/>
      <protection/>
    </xf>
    <xf numFmtId="0" fontId="151" fillId="0" borderId="0" xfId="0" applyFont="1" applyAlignment="1" applyProtection="1">
      <alignment horizontal="center" vertical="center"/>
      <protection/>
    </xf>
    <xf numFmtId="0" fontId="120" fillId="0" borderId="0" xfId="0" applyFont="1" applyAlignment="1" applyProtection="1">
      <alignment wrapText="1"/>
      <protection/>
    </xf>
    <xf numFmtId="0" fontId="121" fillId="0" borderId="10" xfId="0" applyFont="1" applyBorder="1" applyAlignment="1" applyProtection="1">
      <alignment horizontal="right" vertical="center"/>
      <protection/>
    </xf>
    <xf numFmtId="0" fontId="128" fillId="0" borderId="10" xfId="0" applyFont="1" applyBorder="1" applyAlignment="1" applyProtection="1">
      <alignment horizontal="right" vertical="center"/>
      <protection/>
    </xf>
    <xf numFmtId="3" fontId="126" fillId="0" borderId="11" xfId="0" applyNumberFormat="1" applyFont="1" applyBorder="1" applyAlignment="1" applyProtection="1">
      <alignment vertical="center"/>
      <protection locked="0"/>
    </xf>
    <xf numFmtId="4" fontId="126" fillId="0" borderId="10" xfId="0" applyNumberFormat="1" applyFont="1" applyBorder="1" applyAlignment="1" applyProtection="1">
      <alignment vertical="center"/>
      <protection locked="0"/>
    </xf>
    <xf numFmtId="0" fontId="126" fillId="0" borderId="10" xfId="0" applyFont="1" applyBorder="1" applyAlignment="1" applyProtection="1">
      <alignment horizontal="left" vertical="center" wrapText="1"/>
      <protection locked="0"/>
    </xf>
    <xf numFmtId="0" fontId="126" fillId="34" borderId="10" xfId="0" applyFont="1" applyFill="1" applyBorder="1" applyAlignment="1" applyProtection="1">
      <alignment horizontal="center" vertical="center"/>
      <protection locked="0"/>
    </xf>
    <xf numFmtId="3" fontId="126" fillId="0" borderId="10" xfId="0" applyNumberFormat="1" applyFont="1" applyBorder="1" applyAlignment="1" applyProtection="1">
      <alignment horizontal="right" vertical="center"/>
      <protection locked="0"/>
    </xf>
    <xf numFmtId="4" fontId="126" fillId="0" borderId="10" xfId="0" applyNumberFormat="1" applyFont="1" applyBorder="1" applyAlignment="1" applyProtection="1">
      <alignment horizontal="right" vertical="center"/>
      <protection locked="0"/>
    </xf>
    <xf numFmtId="0" fontId="126" fillId="34" borderId="11" xfId="0" applyFont="1" applyFill="1" applyBorder="1" applyAlignment="1" applyProtection="1">
      <alignment horizontal="center" vertical="center"/>
      <protection locked="0"/>
    </xf>
    <xf numFmtId="0" fontId="126" fillId="0" borderId="10" xfId="0" applyFont="1" applyBorder="1" applyAlignment="1" applyProtection="1">
      <alignment horizontal="left" vertical="center"/>
      <protection locked="0"/>
    </xf>
    <xf numFmtId="0" fontId="126" fillId="0" borderId="10" xfId="0" applyFont="1" applyBorder="1" applyAlignment="1" applyProtection="1">
      <alignment horizontal="right" vertical="center"/>
      <protection locked="0"/>
    </xf>
    <xf numFmtId="0" fontId="121" fillId="0" borderId="10" xfId="0" applyFont="1" applyFill="1" applyBorder="1" applyAlignment="1" applyProtection="1">
      <alignment horizontal="center" vertical="center" wrapText="1"/>
      <protection/>
    </xf>
    <xf numFmtId="0" fontId="136" fillId="0" borderId="10" xfId="0" applyFont="1" applyFill="1" applyBorder="1" applyAlignment="1" applyProtection="1">
      <alignment horizontal="center" vertical="center" wrapText="1"/>
      <protection/>
    </xf>
    <xf numFmtId="3" fontId="121" fillId="0" borderId="11" xfId="0" applyNumberFormat="1" applyFont="1" applyFill="1" applyBorder="1" applyAlignment="1" applyProtection="1">
      <alignment/>
      <protection/>
    </xf>
    <xf numFmtId="3" fontId="121" fillId="0" borderId="10" xfId="0" applyNumberFormat="1" applyFont="1" applyFill="1" applyBorder="1" applyAlignment="1" applyProtection="1">
      <alignment/>
      <protection/>
    </xf>
    <xf numFmtId="3" fontId="121" fillId="0" borderId="11" xfId="0" applyNumberFormat="1" applyFont="1" applyFill="1" applyBorder="1" applyAlignment="1" applyProtection="1">
      <alignment vertical="center" wrapText="1"/>
      <protection/>
    </xf>
    <xf numFmtId="0" fontId="121" fillId="0" borderId="10" xfId="0" applyFont="1" applyFill="1" applyBorder="1" applyAlignment="1" applyProtection="1">
      <alignment horizontal="center" vertical="center"/>
      <protection/>
    </xf>
    <xf numFmtId="3" fontId="121" fillId="0" borderId="10" xfId="0" applyNumberFormat="1" applyFont="1" applyFill="1" applyBorder="1" applyAlignment="1" applyProtection="1">
      <alignment/>
      <protection/>
    </xf>
    <xf numFmtId="0" fontId="152" fillId="0" borderId="22" xfId="0" applyFont="1" applyBorder="1" applyAlignment="1" applyProtection="1">
      <alignment horizontal="center" vertical="center"/>
      <protection/>
    </xf>
    <xf numFmtId="0" fontId="120" fillId="0" borderId="0" xfId="0" applyFont="1" applyAlignment="1" applyProtection="1">
      <alignment vertical="center" wrapText="1"/>
      <protection/>
    </xf>
    <xf numFmtId="0" fontId="121" fillId="0" borderId="43" xfId="0" applyFont="1" applyBorder="1" applyAlignment="1" applyProtection="1">
      <alignment horizontal="justify" vertical="center"/>
      <protection/>
    </xf>
    <xf numFmtId="0" fontId="121" fillId="0" borderId="10" xfId="0" applyFont="1" applyBorder="1" applyAlignment="1" applyProtection="1">
      <alignment horizontal="justify" vertical="center"/>
      <protection/>
    </xf>
    <xf numFmtId="0" fontId="121" fillId="0" borderId="10" xfId="0" applyFont="1" applyBorder="1" applyAlignment="1" applyProtection="1">
      <alignment vertical="center" wrapText="1"/>
      <protection/>
    </xf>
    <xf numFmtId="0" fontId="120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136" fillId="0" borderId="0" xfId="0" applyFont="1" applyBorder="1" applyAlignment="1" applyProtection="1">
      <alignment horizontal="left" vertical="center"/>
      <protection/>
    </xf>
    <xf numFmtId="0" fontId="121" fillId="0" borderId="10" xfId="0" applyFont="1" applyBorder="1" applyAlignment="1" applyProtection="1">
      <alignment horizontal="center" vertical="center"/>
      <protection/>
    </xf>
    <xf numFmtId="0" fontId="128" fillId="0" borderId="20" xfId="0" applyFont="1" applyBorder="1" applyAlignment="1" applyProtection="1">
      <alignment horizontal="center" vertical="center"/>
      <protection/>
    </xf>
    <xf numFmtId="0" fontId="128" fillId="0" borderId="10" xfId="0" applyFont="1" applyBorder="1" applyAlignment="1" applyProtection="1">
      <alignment horizontal="center" vertical="center" wrapText="1"/>
      <protection/>
    </xf>
    <xf numFmtId="0" fontId="136" fillId="0" borderId="10" xfId="0" applyFont="1" applyBorder="1" applyAlignment="1" applyProtection="1">
      <alignment horizontal="justify" vertical="center" wrapText="1"/>
      <protection/>
    </xf>
    <xf numFmtId="3" fontId="121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30" fillId="0" borderId="10" xfId="0" applyFont="1" applyBorder="1" applyAlignment="1" applyProtection="1">
      <alignment horizontal="center" vertical="center"/>
      <protection/>
    </xf>
    <xf numFmtId="0" fontId="129" fillId="0" borderId="0" xfId="0" applyFont="1" applyBorder="1" applyAlignment="1" applyProtection="1">
      <alignment/>
      <protection/>
    </xf>
    <xf numFmtId="0" fontId="122" fillId="0" borderId="10" xfId="0" applyFont="1" applyBorder="1" applyAlignment="1" applyProtection="1">
      <alignment horizontal="center" vertical="center" wrapText="1"/>
      <protection/>
    </xf>
    <xf numFmtId="0" fontId="122" fillId="0" borderId="20" xfId="0" applyFont="1" applyBorder="1" applyAlignment="1" applyProtection="1">
      <alignment horizontal="center" vertical="center" wrapText="1"/>
      <protection/>
    </xf>
    <xf numFmtId="0" fontId="122" fillId="0" borderId="20" xfId="0" applyFont="1" applyBorder="1" applyAlignment="1" applyProtection="1">
      <alignment horizontal="center" wrapText="1"/>
      <protection/>
    </xf>
    <xf numFmtId="0" fontId="122" fillId="0" borderId="0" xfId="0" applyFont="1" applyBorder="1" applyAlignment="1" applyProtection="1">
      <alignment horizontal="center" wrapText="1"/>
      <protection/>
    </xf>
    <xf numFmtId="0" fontId="122" fillId="0" borderId="10" xfId="0" applyFont="1" applyBorder="1" applyAlignment="1" applyProtection="1">
      <alignment horizontal="center" wrapText="1"/>
      <protection/>
    </xf>
    <xf numFmtId="0" fontId="122" fillId="0" borderId="10" xfId="0" applyFont="1" applyBorder="1" applyAlignment="1" applyProtection="1">
      <alignment horizontal="center" vertical="center"/>
      <protection/>
    </xf>
    <xf numFmtId="0" fontId="130" fillId="0" borderId="10" xfId="0" applyFont="1" applyBorder="1" applyAlignment="1" applyProtection="1">
      <alignment vertical="center" wrapText="1"/>
      <protection/>
    </xf>
    <xf numFmtId="0" fontId="130" fillId="0" borderId="10" xfId="0" applyFont="1" applyBorder="1" applyAlignment="1" applyProtection="1">
      <alignment horizontal="center"/>
      <protection/>
    </xf>
    <xf numFmtId="49" fontId="123" fillId="0" borderId="10" xfId="0" applyNumberFormat="1" applyFont="1" applyBorder="1" applyAlignment="1" applyProtection="1">
      <alignment horizontal="center" vertical="center"/>
      <protection/>
    </xf>
    <xf numFmtId="0" fontId="136" fillId="0" borderId="10" xfId="0" applyFont="1" applyBorder="1" applyAlignment="1" applyProtection="1">
      <alignment wrapText="1"/>
      <protection/>
    </xf>
    <xf numFmtId="0" fontId="121" fillId="0" borderId="10" xfId="0" applyFont="1" applyBorder="1" applyAlignment="1" applyProtection="1">
      <alignment horizontal="center" vertical="center" wrapText="1"/>
      <protection/>
    </xf>
    <xf numFmtId="164" fontId="121" fillId="0" borderId="10" xfId="0" applyNumberFormat="1" applyFont="1" applyBorder="1" applyAlignment="1" applyProtection="1">
      <alignment horizontal="center" vertical="center" wrapText="1"/>
      <protection/>
    </xf>
    <xf numFmtId="3" fontId="121" fillId="0" borderId="10" xfId="0" applyNumberFormat="1" applyFont="1" applyBorder="1" applyAlignment="1" applyProtection="1">
      <alignment horizontal="center" vertical="center" wrapText="1"/>
      <protection/>
    </xf>
    <xf numFmtId="49" fontId="123" fillId="0" borderId="10" xfId="0" applyNumberFormat="1" applyFont="1" applyBorder="1" applyAlignment="1" applyProtection="1">
      <alignment horizontal="center"/>
      <protection/>
    </xf>
    <xf numFmtId="0" fontId="136" fillId="0" borderId="10" xfId="0" applyFont="1" applyBorder="1" applyAlignment="1" applyProtection="1">
      <alignment/>
      <protection/>
    </xf>
    <xf numFmtId="0" fontId="123" fillId="0" borderId="10" xfId="0" applyFont="1" applyBorder="1" applyAlignment="1" applyProtection="1">
      <alignment horizontal="center"/>
      <protection/>
    </xf>
    <xf numFmtId="164" fontId="121" fillId="0" borderId="10" xfId="0" applyNumberFormat="1" applyFont="1" applyBorder="1" applyAlignment="1" applyProtection="1">
      <alignment horizontal="center"/>
      <protection/>
    </xf>
    <xf numFmtId="0" fontId="123" fillId="0" borderId="10" xfId="0" applyFont="1" applyBorder="1" applyAlignment="1" applyProtection="1">
      <alignment/>
      <protection/>
    </xf>
    <xf numFmtId="49" fontId="136" fillId="0" borderId="10" xfId="0" applyNumberFormat="1" applyFont="1" applyBorder="1" applyAlignment="1" applyProtection="1">
      <alignment wrapText="1"/>
      <protection/>
    </xf>
    <xf numFmtId="166" fontId="121" fillId="0" borderId="10" xfId="0" applyNumberFormat="1" applyFont="1" applyBorder="1" applyAlignment="1" applyProtection="1">
      <alignment horizontal="center" vertical="center"/>
      <protection/>
    </xf>
    <xf numFmtId="164" fontId="121" fillId="0" borderId="10" xfId="0" applyNumberFormat="1" applyFont="1" applyBorder="1" applyAlignment="1" applyProtection="1">
      <alignment horizontal="center" vertical="center"/>
      <protection/>
    </xf>
    <xf numFmtId="0" fontId="12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20" fillId="0" borderId="0" xfId="0" applyFont="1" applyBorder="1" applyAlignment="1" applyProtection="1">
      <alignment vertical="center"/>
      <protection/>
    </xf>
    <xf numFmtId="0" fontId="123" fillId="0" borderId="29" xfId="0" applyFont="1" applyBorder="1" applyAlignment="1" applyProtection="1">
      <alignment horizontal="center" vertical="center"/>
      <protection/>
    </xf>
    <xf numFmtId="0" fontId="123" fillId="0" borderId="44" xfId="0" applyFont="1" applyBorder="1" applyAlignment="1" applyProtection="1">
      <alignment horizontal="center" vertical="center"/>
      <protection/>
    </xf>
    <xf numFmtId="3" fontId="122" fillId="0" borderId="45" xfId="0" applyNumberFormat="1" applyFont="1" applyBorder="1" applyAlignment="1" applyProtection="1">
      <alignment horizontal="center" vertical="center"/>
      <protection/>
    </xf>
    <xf numFmtId="0" fontId="123" fillId="0" borderId="44" xfId="0" applyFont="1" applyBorder="1" applyAlignment="1" applyProtection="1">
      <alignment horizontal="center"/>
      <protection/>
    </xf>
    <xf numFmtId="0" fontId="123" fillId="0" borderId="29" xfId="0" applyFont="1" applyBorder="1" applyAlignment="1" applyProtection="1">
      <alignment horizontal="center"/>
      <protection/>
    </xf>
    <xf numFmtId="0" fontId="123" fillId="0" borderId="46" xfId="0" applyFont="1" applyBorder="1" applyAlignment="1" applyProtection="1">
      <alignment horizontal="center" vertical="center"/>
      <protection/>
    </xf>
    <xf numFmtId="0" fontId="129" fillId="37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45" fillId="0" borderId="24" xfId="0" applyFont="1" applyBorder="1" applyAlignment="1" applyProtection="1">
      <alignment horizontal="center" vertical="center" wrapText="1"/>
      <protection/>
    </xf>
    <xf numFmtId="0" fontId="117" fillId="0" borderId="0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46" fillId="0" borderId="10" xfId="0" applyFont="1" applyBorder="1" applyAlignment="1" applyProtection="1">
      <alignment horizontal="center" vertical="center" wrapText="1"/>
      <protection/>
    </xf>
    <xf numFmtId="0" fontId="0" fillId="38" borderId="22" xfId="0" applyFill="1" applyBorder="1" applyAlignment="1" applyProtection="1">
      <alignment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135" fillId="0" borderId="0" xfId="0" applyFont="1" applyAlignment="1" applyProtection="1">
      <alignment/>
      <protection/>
    </xf>
    <xf numFmtId="0" fontId="153" fillId="0" borderId="0" xfId="0" applyFont="1" applyFill="1" applyBorder="1" applyAlignment="1">
      <alignment/>
    </xf>
    <xf numFmtId="0" fontId="138" fillId="0" borderId="0" xfId="0" applyFont="1" applyFill="1" applyBorder="1" applyAlignment="1">
      <alignment/>
    </xf>
    <xf numFmtId="0" fontId="154" fillId="0" borderId="47" xfId="0" applyFont="1" applyFill="1" applyBorder="1" applyAlignment="1" applyProtection="1">
      <alignment horizontal="center" vertical="center"/>
      <protection/>
    </xf>
    <xf numFmtId="0" fontId="146" fillId="38" borderId="48" xfId="0" applyFont="1" applyFill="1" applyBorder="1" applyAlignment="1" applyProtection="1">
      <alignment horizontal="center" vertical="center"/>
      <protection/>
    </xf>
    <xf numFmtId="0" fontId="104" fillId="38" borderId="0" xfId="0" applyFont="1" applyFill="1" applyBorder="1" applyAlignment="1">
      <alignment/>
    </xf>
    <xf numFmtId="0" fontId="120" fillId="0" borderId="0" xfId="0" applyFont="1" applyBorder="1" applyAlignment="1" applyProtection="1">
      <alignment horizontal="left"/>
      <protection/>
    </xf>
    <xf numFmtId="0" fontId="120" fillId="0" borderId="0" xfId="0" applyFont="1" applyFill="1" applyBorder="1" applyAlignment="1" applyProtection="1">
      <alignment horizontal="left" vertical="center"/>
      <protection/>
    </xf>
    <xf numFmtId="0" fontId="120" fillId="0" borderId="0" xfId="0" applyFont="1" applyFill="1" applyBorder="1" applyAlignment="1" applyProtection="1">
      <alignment horizontal="right" vertical="center"/>
      <protection/>
    </xf>
    <xf numFmtId="0" fontId="148" fillId="0" borderId="0" xfId="0" applyFont="1" applyBorder="1" applyAlignment="1" applyProtection="1">
      <alignment horizontal="center" vertical="center"/>
      <protection/>
    </xf>
    <xf numFmtId="0" fontId="120" fillId="38" borderId="41" xfId="0" applyFont="1" applyFill="1" applyBorder="1" applyAlignment="1" applyProtection="1">
      <alignment vertical="center"/>
      <protection/>
    </xf>
    <xf numFmtId="0" fontId="139" fillId="34" borderId="38" xfId="0" applyFont="1" applyFill="1" applyBorder="1" applyAlignment="1" applyProtection="1">
      <alignment horizontal="center" vertical="center" wrapText="1"/>
      <protection/>
    </xf>
    <xf numFmtId="0" fontId="155" fillId="0" borderId="0" xfId="0" applyFont="1" applyAlignment="1" applyProtection="1">
      <alignment vertical="center"/>
      <protection/>
    </xf>
    <xf numFmtId="0" fontId="137" fillId="0" borderId="0" xfId="0" applyFont="1" applyAlignment="1" applyProtection="1">
      <alignment/>
      <protection/>
    </xf>
    <xf numFmtId="0" fontId="137" fillId="0" borderId="0" xfId="0" applyFont="1" applyAlignment="1" applyProtection="1">
      <alignment horizontal="right"/>
      <protection/>
    </xf>
    <xf numFmtId="0" fontId="137" fillId="0" borderId="0" xfId="0" applyFont="1" applyAlignment="1" applyProtection="1">
      <alignment horizontal="center"/>
      <protection/>
    </xf>
    <xf numFmtId="0" fontId="137" fillId="0" borderId="0" xfId="0" applyFont="1" applyFill="1" applyAlignment="1" applyProtection="1">
      <alignment/>
      <protection/>
    </xf>
    <xf numFmtId="4" fontId="129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5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0" fillId="0" borderId="23" xfId="0" applyFont="1" applyBorder="1" applyAlignment="1">
      <alignment vertical="center"/>
    </xf>
    <xf numFmtId="0" fontId="0" fillId="0" borderId="22" xfId="0" applyBorder="1" applyAlignment="1">
      <alignment/>
    </xf>
    <xf numFmtId="0" fontId="128" fillId="0" borderId="42" xfId="0" applyFont="1" applyBorder="1" applyAlignment="1">
      <alignment vertical="center"/>
    </xf>
    <xf numFmtId="0" fontId="0" fillId="0" borderId="42" xfId="0" applyBorder="1" applyAlignment="1">
      <alignment/>
    </xf>
    <xf numFmtId="0" fontId="130" fillId="0" borderId="48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46" fillId="0" borderId="47" xfId="0" applyFont="1" applyBorder="1" applyAlignment="1">
      <alignment vertical="center"/>
    </xf>
    <xf numFmtId="0" fontId="129" fillId="0" borderId="47" xfId="0" applyFont="1" applyBorder="1" applyAlignment="1">
      <alignment/>
    </xf>
    <xf numFmtId="0" fontId="122" fillId="0" borderId="10" xfId="0" applyFont="1" applyBorder="1" applyAlignment="1">
      <alignment vertical="center" wrapText="1"/>
    </xf>
    <xf numFmtId="0" fontId="129" fillId="0" borderId="23" xfId="0" applyFont="1" applyBorder="1" applyAlignment="1">
      <alignment vertical="center" wrapText="1"/>
    </xf>
    <xf numFmtId="0" fontId="130" fillId="0" borderId="49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3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22" fillId="0" borderId="49" xfId="0" applyFont="1" applyBorder="1" applyAlignment="1">
      <alignment vertical="center" wrapText="1"/>
    </xf>
    <xf numFmtId="0" fontId="122" fillId="0" borderId="42" xfId="0" applyFont="1" applyBorder="1" applyAlignment="1">
      <alignment vertical="center" wrapText="1"/>
    </xf>
    <xf numFmtId="0" fontId="122" fillId="0" borderId="20" xfId="0" applyFont="1" applyBorder="1" applyAlignment="1">
      <alignment vertical="center" wrapText="1"/>
    </xf>
    <xf numFmtId="0" fontId="129" fillId="0" borderId="50" xfId="0" applyFont="1" applyBorder="1" applyAlignment="1">
      <alignment vertical="center" wrapText="1"/>
    </xf>
    <xf numFmtId="0" fontId="122" fillId="0" borderId="21" xfId="0" applyFont="1" applyBorder="1" applyAlignment="1">
      <alignment vertical="center" wrapText="1"/>
    </xf>
    <xf numFmtId="0" fontId="129" fillId="0" borderId="49" xfId="0" applyFont="1" applyBorder="1" applyAlignment="1">
      <alignment vertical="center" wrapText="1"/>
    </xf>
    <xf numFmtId="0" fontId="138" fillId="0" borderId="23" xfId="0" applyFont="1" applyBorder="1" applyAlignment="1">
      <alignment vertical="center" wrapText="1"/>
    </xf>
    <xf numFmtId="0" fontId="146" fillId="0" borderId="0" xfId="0" applyFont="1" applyBorder="1" applyAlignment="1">
      <alignment vertical="center"/>
    </xf>
    <xf numFmtId="0" fontId="0" fillId="0" borderId="0" xfId="0" applyAlignment="1">
      <alignment/>
    </xf>
    <xf numFmtId="0" fontId="130" fillId="0" borderId="0" xfId="0" applyFont="1" applyBorder="1" applyAlignment="1">
      <alignment horizontal="left" vertical="center"/>
    </xf>
    <xf numFmtId="0" fontId="13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2" fillId="0" borderId="23" xfId="0" applyFont="1" applyBorder="1" applyAlignment="1">
      <alignment vertical="center" wrapText="1"/>
    </xf>
    <xf numFmtId="0" fontId="121" fillId="0" borderId="10" xfId="0" applyFont="1" applyFill="1" applyBorder="1" applyAlignment="1" applyProtection="1">
      <alignment vertical="center"/>
      <protection/>
    </xf>
    <xf numFmtId="0" fontId="157" fillId="0" borderId="23" xfId="0" applyFont="1" applyBorder="1" applyAlignment="1" applyProtection="1">
      <alignment vertical="center"/>
      <protection/>
    </xf>
    <xf numFmtId="0" fontId="123" fillId="0" borderId="20" xfId="0" applyFont="1" applyFill="1" applyBorder="1" applyAlignment="1" applyProtection="1">
      <alignment horizontal="right" vertical="center"/>
      <protection/>
    </xf>
    <xf numFmtId="0" fontId="158" fillId="0" borderId="20" xfId="0" applyFont="1" applyBorder="1" applyAlignment="1" applyProtection="1">
      <alignment horizontal="right" vertical="center"/>
      <protection/>
    </xf>
    <xf numFmtId="0" fontId="158" fillId="0" borderId="50" xfId="0" applyFont="1" applyBorder="1" applyAlignment="1" applyProtection="1">
      <alignment horizontal="right" vertical="center"/>
      <protection/>
    </xf>
    <xf numFmtId="0" fontId="123" fillId="0" borderId="49" xfId="0" applyFont="1" applyFill="1" applyBorder="1" applyAlignment="1" applyProtection="1">
      <alignment horizontal="right"/>
      <protection/>
    </xf>
    <xf numFmtId="0" fontId="158" fillId="0" borderId="42" xfId="0" applyFont="1" applyBorder="1" applyAlignment="1" applyProtection="1">
      <alignment/>
      <protection/>
    </xf>
    <xf numFmtId="0" fontId="123" fillId="0" borderId="23" xfId="0" applyFont="1" applyFill="1" applyBorder="1" applyAlignment="1" applyProtection="1">
      <alignment horizontal="right"/>
      <protection/>
    </xf>
    <xf numFmtId="0" fontId="158" fillId="0" borderId="22" xfId="0" applyFont="1" applyBorder="1" applyAlignment="1" applyProtection="1">
      <alignment/>
      <protection/>
    </xf>
    <xf numFmtId="0" fontId="134" fillId="0" borderId="10" xfId="0" applyFont="1" applyFill="1" applyBorder="1" applyAlignment="1" applyProtection="1">
      <alignment horizontal="left"/>
      <protection/>
    </xf>
    <xf numFmtId="0" fontId="159" fillId="0" borderId="10" xfId="0" applyFont="1" applyBorder="1" applyAlignment="1" applyProtection="1">
      <alignment horizontal="left"/>
      <protection/>
    </xf>
    <xf numFmtId="0" fontId="134" fillId="0" borderId="39" xfId="0" applyFont="1" applyFill="1" applyBorder="1" applyAlignment="1" applyProtection="1">
      <alignment horizontal="center"/>
      <protection/>
    </xf>
    <xf numFmtId="0" fontId="134" fillId="0" borderId="40" xfId="0" applyFont="1" applyFill="1" applyBorder="1" applyAlignment="1" applyProtection="1">
      <alignment horizontal="center"/>
      <protection/>
    </xf>
    <xf numFmtId="0" fontId="134" fillId="0" borderId="20" xfId="0" applyFont="1" applyFill="1" applyBorder="1" applyAlignment="1" applyProtection="1">
      <alignment vertical="center"/>
      <protection/>
    </xf>
    <xf numFmtId="0" fontId="160" fillId="0" borderId="50" xfId="0" applyFont="1" applyBorder="1" applyAlignment="1" applyProtection="1">
      <alignment vertical="center"/>
      <protection/>
    </xf>
    <xf numFmtId="0" fontId="134" fillId="0" borderId="10" xfId="0" applyFont="1" applyFill="1" applyBorder="1" applyAlignment="1" applyProtection="1">
      <alignment vertical="center"/>
      <protection/>
    </xf>
    <xf numFmtId="0" fontId="160" fillId="0" borderId="23" xfId="0" applyFont="1" applyBorder="1" applyAlignment="1" applyProtection="1">
      <alignment vertical="center"/>
      <protection/>
    </xf>
    <xf numFmtId="0" fontId="134" fillId="0" borderId="38" xfId="0" applyFont="1" applyFill="1" applyBorder="1" applyAlignment="1" applyProtection="1">
      <alignment horizontal="left"/>
      <protection/>
    </xf>
    <xf numFmtId="0" fontId="159" fillId="0" borderId="39" xfId="0" applyFont="1" applyBorder="1" applyAlignment="1" applyProtection="1">
      <alignment horizontal="left"/>
      <protection/>
    </xf>
    <xf numFmtId="0" fontId="134" fillId="0" borderId="20" xfId="0" applyFont="1" applyFill="1" applyBorder="1" applyAlignment="1" applyProtection="1">
      <alignment horizontal="left"/>
      <protection/>
    </xf>
    <xf numFmtId="0" fontId="159" fillId="0" borderId="20" xfId="0" applyFont="1" applyBorder="1" applyAlignment="1" applyProtection="1">
      <alignment horizontal="left"/>
      <protection/>
    </xf>
    <xf numFmtId="0" fontId="136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130" fillId="0" borderId="0" xfId="0" applyFont="1" applyAlignment="1" applyProtection="1">
      <alignment/>
      <protection/>
    </xf>
    <xf numFmtId="0" fontId="161" fillId="0" borderId="0" xfId="0" applyFont="1" applyAlignment="1" applyProtection="1">
      <alignment horizontal="center" vertical="center"/>
      <protection/>
    </xf>
    <xf numFmtId="0" fontId="162" fillId="0" borderId="0" xfId="0" applyFont="1" applyAlignment="1">
      <alignment horizontal="center" vertical="center"/>
    </xf>
    <xf numFmtId="0" fontId="163" fillId="0" borderId="0" xfId="0" applyFont="1" applyBorder="1" applyAlignment="1" applyProtection="1">
      <alignment horizontal="center"/>
      <protection/>
    </xf>
    <xf numFmtId="0" fontId="164" fillId="0" borderId="0" xfId="0" applyFont="1" applyBorder="1" applyAlignment="1" applyProtection="1">
      <alignment horizontal="center"/>
      <protection/>
    </xf>
    <xf numFmtId="0" fontId="146" fillId="0" borderId="0" xfId="0" applyFont="1" applyBorder="1" applyAlignment="1" applyProtection="1">
      <alignment horizontal="right" wrapText="1"/>
      <protection/>
    </xf>
    <xf numFmtId="0" fontId="128" fillId="0" borderId="0" xfId="0" applyFont="1" applyBorder="1" applyAlignment="1" applyProtection="1">
      <alignment horizontal="right" wrapText="1"/>
      <protection/>
    </xf>
    <xf numFmtId="0" fontId="146" fillId="0" borderId="0" xfId="0" applyFont="1" applyBorder="1" applyAlignment="1" applyProtection="1">
      <alignment horizontal="left" wrapText="1"/>
      <protection/>
    </xf>
    <xf numFmtId="0" fontId="128" fillId="0" borderId="0" xfId="0" applyFont="1" applyBorder="1" applyAlignment="1" applyProtection="1">
      <alignment wrapText="1"/>
      <protection/>
    </xf>
    <xf numFmtId="0" fontId="128" fillId="39" borderId="10" xfId="0" applyFont="1" applyFill="1" applyBorder="1" applyAlignment="1" applyProtection="1">
      <alignment horizontal="center" wrapText="1"/>
      <protection/>
    </xf>
    <xf numFmtId="0" fontId="128" fillId="39" borderId="10" xfId="0" applyFont="1" applyFill="1" applyBorder="1" applyAlignment="1" applyProtection="1">
      <alignment horizontal="center"/>
      <protection/>
    </xf>
    <xf numFmtId="0" fontId="136" fillId="0" borderId="23" xfId="0" applyFont="1" applyFill="1" applyBorder="1" applyAlignment="1" applyProtection="1">
      <alignment horizontal="center" vertical="top" wrapText="1"/>
      <protection/>
    </xf>
    <xf numFmtId="0" fontId="121" fillId="0" borderId="22" xfId="0" applyFont="1" applyBorder="1" applyAlignment="1" applyProtection="1">
      <alignment horizontal="center" wrapText="1"/>
      <protection/>
    </xf>
    <xf numFmtId="0" fontId="121" fillId="0" borderId="11" xfId="0" applyFont="1" applyBorder="1" applyAlignment="1" applyProtection="1">
      <alignment horizontal="center" wrapText="1"/>
      <protection/>
    </xf>
    <xf numFmtId="0" fontId="130" fillId="39" borderId="49" xfId="0" applyFont="1" applyFill="1" applyBorder="1" applyAlignment="1" applyProtection="1">
      <alignment vertical="center" wrapText="1"/>
      <protection/>
    </xf>
    <xf numFmtId="0" fontId="0" fillId="39" borderId="42" xfId="0" applyFill="1" applyBorder="1" applyAlignment="1" applyProtection="1">
      <alignment vertical="center" wrapText="1"/>
      <protection/>
    </xf>
    <xf numFmtId="0" fontId="0" fillId="39" borderId="24" xfId="0" applyFill="1" applyBorder="1" applyAlignment="1" applyProtection="1">
      <alignment vertical="center" wrapText="1"/>
      <protection/>
    </xf>
    <xf numFmtId="0" fontId="121" fillId="0" borderId="0" xfId="0" applyFont="1" applyBorder="1" applyAlignment="1" applyProtection="1">
      <alignment vertical="center" wrapText="1"/>
      <protection/>
    </xf>
    <xf numFmtId="0" fontId="165" fillId="0" borderId="0" xfId="0" applyFont="1" applyAlignment="1" applyProtection="1">
      <alignment vertical="center" wrapText="1"/>
      <protection/>
    </xf>
    <xf numFmtId="0" fontId="136" fillId="0" borderId="23" xfId="0" applyFont="1" applyBorder="1" applyAlignment="1" applyProtection="1">
      <alignment horizontal="right" vertical="center" wrapText="1"/>
      <protection/>
    </xf>
    <xf numFmtId="0" fontId="0" fillId="0" borderId="22" xfId="0" applyBorder="1" applyAlignment="1" applyProtection="1">
      <alignment horizontal="right" vertical="center" wrapText="1"/>
      <protection/>
    </xf>
    <xf numFmtId="0" fontId="124" fillId="39" borderId="10" xfId="0" applyFont="1" applyFill="1" applyBorder="1" applyAlignment="1" applyProtection="1">
      <alignment horizontal="center" vertical="top" wrapText="1"/>
      <protection/>
    </xf>
    <xf numFmtId="0" fontId="120" fillId="39" borderId="10" xfId="0" applyFont="1" applyFill="1" applyBorder="1" applyAlignment="1" applyProtection="1">
      <alignment horizontal="center" wrapText="1"/>
      <protection/>
    </xf>
    <xf numFmtId="0" fontId="130" fillId="0" borderId="42" xfId="0" applyFont="1" applyBorder="1" applyAlignment="1" applyProtection="1">
      <alignment vertical="center" wrapText="1"/>
      <protection/>
    </xf>
    <xf numFmtId="0" fontId="128" fillId="0" borderId="42" xfId="0" applyFont="1" applyBorder="1" applyAlignment="1" applyProtection="1">
      <alignment vertical="center" wrapText="1"/>
      <protection/>
    </xf>
    <xf numFmtId="0" fontId="130" fillId="0" borderId="21" xfId="0" applyFont="1" applyBorder="1" applyAlignment="1" applyProtection="1">
      <alignment vertical="center" wrapText="1"/>
      <protection/>
    </xf>
    <xf numFmtId="0" fontId="128" fillId="0" borderId="21" xfId="0" applyFont="1" applyBorder="1" applyAlignment="1" applyProtection="1">
      <alignment vertical="center" wrapText="1"/>
      <protection/>
    </xf>
    <xf numFmtId="0" fontId="68" fillId="39" borderId="48" xfId="0" applyFont="1" applyFill="1" applyBorder="1" applyAlignment="1" applyProtection="1">
      <alignment horizontal="right"/>
      <protection/>
    </xf>
    <xf numFmtId="0" fontId="133" fillId="39" borderId="0" xfId="0" applyFont="1" applyFill="1" applyBorder="1" applyAlignment="1" applyProtection="1">
      <alignment/>
      <protection/>
    </xf>
    <xf numFmtId="0" fontId="133" fillId="39" borderId="42" xfId="0" applyFont="1" applyFill="1" applyBorder="1" applyAlignment="1" applyProtection="1">
      <alignment/>
      <protection/>
    </xf>
    <xf numFmtId="0" fontId="133" fillId="39" borderId="24" xfId="0" applyFont="1" applyFill="1" applyBorder="1" applyAlignment="1" applyProtection="1">
      <alignment/>
      <protection/>
    </xf>
    <xf numFmtId="0" fontId="141" fillId="0" borderId="38" xfId="0" applyFont="1" applyFill="1" applyBorder="1" applyAlignment="1" applyProtection="1">
      <alignment horizontal="center"/>
      <protection/>
    </xf>
    <xf numFmtId="0" fontId="141" fillId="0" borderId="39" xfId="0" applyFont="1" applyBorder="1" applyAlignment="1" applyProtection="1">
      <alignment horizontal="center"/>
      <protection/>
    </xf>
    <xf numFmtId="0" fontId="141" fillId="0" borderId="40" xfId="0" applyFont="1" applyBorder="1" applyAlignment="1" applyProtection="1">
      <alignment horizontal="center"/>
      <protection/>
    </xf>
    <xf numFmtId="0" fontId="141" fillId="0" borderId="11" xfId="0" applyFont="1" applyFill="1" applyBorder="1" applyAlignment="1" applyProtection="1">
      <alignment horizontal="center"/>
      <protection/>
    </xf>
    <xf numFmtId="0" fontId="141" fillId="0" borderId="10" xfId="0" applyFont="1" applyFill="1" applyBorder="1" applyAlignment="1" applyProtection="1">
      <alignment horizontal="center"/>
      <protection/>
    </xf>
    <xf numFmtId="0" fontId="136" fillId="39" borderId="50" xfId="0" applyFont="1" applyFill="1" applyBorder="1" applyAlignment="1" applyProtection="1">
      <alignment vertical="center" wrapText="1"/>
      <protection/>
    </xf>
    <xf numFmtId="0" fontId="0" fillId="39" borderId="47" xfId="0" applyFill="1" applyBorder="1" applyAlignment="1" applyProtection="1">
      <alignment vertical="center" wrapText="1"/>
      <protection/>
    </xf>
    <xf numFmtId="0" fontId="0" fillId="39" borderId="33" xfId="0" applyFill="1" applyBorder="1" applyAlignment="1" applyProtection="1">
      <alignment vertical="center" wrapText="1"/>
      <protection/>
    </xf>
    <xf numFmtId="0" fontId="61" fillId="0" borderId="23" xfId="0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28" fillId="0" borderId="23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121" fillId="0" borderId="10" xfId="0" applyFont="1" applyFill="1" applyBorder="1" applyAlignment="1" applyProtection="1">
      <alignment vertical="center" wrapText="1"/>
      <protection/>
    </xf>
    <xf numFmtId="0" fontId="157" fillId="0" borderId="10" xfId="0" applyFont="1" applyFill="1" applyBorder="1" applyAlignment="1" applyProtection="1">
      <alignment vertical="center" wrapText="1"/>
      <protection/>
    </xf>
    <xf numFmtId="0" fontId="124" fillId="39" borderId="10" xfId="0" applyFont="1" applyFill="1" applyBorder="1" applyAlignment="1" applyProtection="1">
      <alignment vertical="center" wrapText="1"/>
      <protection/>
    </xf>
    <xf numFmtId="0" fontId="0" fillId="39" borderId="10" xfId="0" applyFill="1" applyBorder="1" applyAlignment="1" applyProtection="1">
      <alignment vertical="center" wrapText="1"/>
      <protection/>
    </xf>
    <xf numFmtId="0" fontId="130" fillId="0" borderId="23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121" fillId="0" borderId="0" xfId="0" applyFont="1" applyFill="1" applyBorder="1" applyAlignment="1" applyProtection="1">
      <alignment vertical="center" wrapText="1"/>
      <protection/>
    </xf>
    <xf numFmtId="0" fontId="157" fillId="0" borderId="0" xfId="0" applyFont="1" applyAlignment="1" applyProtection="1">
      <alignment vertical="center" wrapText="1"/>
      <protection/>
    </xf>
    <xf numFmtId="0" fontId="12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66" fillId="39" borderId="10" xfId="0" applyFont="1" applyFill="1" applyBorder="1" applyAlignment="1" applyProtection="1">
      <alignment horizontal="center" vertical="center" wrapText="1"/>
      <protection/>
    </xf>
    <xf numFmtId="0" fontId="167" fillId="39" borderId="10" xfId="0" applyFont="1" applyFill="1" applyBorder="1" applyAlignment="1" applyProtection="1">
      <alignment horizontal="center" vertical="center" wrapText="1"/>
      <protection/>
    </xf>
    <xf numFmtId="0" fontId="167" fillId="0" borderId="0" xfId="0" applyFont="1" applyAlignment="1" applyProtection="1">
      <alignment horizontal="center" vertical="center" wrapText="1"/>
      <protection/>
    </xf>
    <xf numFmtId="0" fontId="145" fillId="0" borderId="10" xfId="0" applyFont="1" applyBorder="1" applyAlignment="1" applyProtection="1">
      <alignment horizontal="center" vertical="center" wrapText="1"/>
      <protection/>
    </xf>
    <xf numFmtId="0" fontId="124" fillId="39" borderId="23" xfId="0" applyFont="1" applyFill="1" applyBorder="1" applyAlignment="1" applyProtection="1">
      <alignment vertical="center" wrapText="1"/>
      <protection/>
    </xf>
    <xf numFmtId="0" fontId="0" fillId="39" borderId="22" xfId="0" applyFill="1" applyBorder="1" applyAlignment="1" applyProtection="1">
      <alignment vertical="center" wrapText="1"/>
      <protection/>
    </xf>
    <xf numFmtId="0" fontId="0" fillId="39" borderId="11" xfId="0" applyFill="1" applyBorder="1" applyAlignment="1" applyProtection="1">
      <alignment vertical="center" wrapText="1"/>
      <protection/>
    </xf>
    <xf numFmtId="0" fontId="146" fillId="0" borderId="49" xfId="0" applyFont="1" applyBorder="1" applyAlignment="1" applyProtection="1">
      <alignment horizontal="center" vertical="center"/>
      <protection/>
    </xf>
    <xf numFmtId="0" fontId="168" fillId="0" borderId="42" xfId="0" applyFont="1" applyBorder="1" applyAlignment="1" applyProtection="1">
      <alignment horizontal="center" vertical="center"/>
      <protection/>
    </xf>
    <xf numFmtId="0" fontId="168" fillId="0" borderId="24" xfId="0" applyFont="1" applyBorder="1" applyAlignment="1" applyProtection="1">
      <alignment horizontal="center" vertical="center"/>
      <protection/>
    </xf>
    <xf numFmtId="0" fontId="146" fillId="0" borderId="50" xfId="0" applyFont="1" applyBorder="1" applyAlignment="1" applyProtection="1">
      <alignment horizontal="right" vertical="center"/>
      <protection/>
    </xf>
    <xf numFmtId="0" fontId="169" fillId="0" borderId="47" xfId="0" applyFont="1" applyBorder="1" applyAlignment="1" applyProtection="1">
      <alignment horizontal="right" vertical="center"/>
      <protection/>
    </xf>
    <xf numFmtId="0" fontId="146" fillId="0" borderId="47" xfId="0" applyFont="1" applyBorder="1" applyAlignment="1" applyProtection="1">
      <alignment horizontal="left" vertical="center"/>
      <protection/>
    </xf>
    <xf numFmtId="0" fontId="129" fillId="0" borderId="47" xfId="0" applyFont="1" applyBorder="1" applyAlignment="1" applyProtection="1">
      <alignment vertical="center"/>
      <protection/>
    </xf>
    <xf numFmtId="0" fontId="129" fillId="0" borderId="33" xfId="0" applyFont="1" applyBorder="1" applyAlignment="1" applyProtection="1">
      <alignment vertical="center"/>
      <protection/>
    </xf>
    <xf numFmtId="0" fontId="154" fillId="0" borderId="0" xfId="0" applyFont="1" applyFill="1" applyBorder="1" applyAlignment="1" applyProtection="1">
      <alignment horizontal="center" vertical="center"/>
      <protection/>
    </xf>
    <xf numFmtId="0" fontId="170" fillId="0" borderId="0" xfId="0" applyFont="1" applyBorder="1" applyAlignment="1" applyProtection="1">
      <alignment horizontal="center" vertical="center"/>
      <protection/>
    </xf>
    <xf numFmtId="0" fontId="136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171" fillId="38" borderId="23" xfId="0" applyFont="1" applyFill="1" applyBorder="1" applyAlignment="1" applyProtection="1">
      <alignment horizontal="center" vertical="center"/>
      <protection/>
    </xf>
    <xf numFmtId="0" fontId="109" fillId="38" borderId="22" xfId="0" applyFont="1" applyFill="1" applyBorder="1" applyAlignment="1" applyProtection="1">
      <alignment horizontal="center" vertical="center"/>
      <protection/>
    </xf>
    <xf numFmtId="0" fontId="104" fillId="38" borderId="11" xfId="0" applyFont="1" applyFill="1" applyBorder="1" applyAlignment="1" applyProtection="1">
      <alignment horizontal="center" vertical="center"/>
      <protection/>
    </xf>
    <xf numFmtId="0" fontId="171" fillId="38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146" fillId="0" borderId="21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71" fillId="38" borderId="10" xfId="0" applyFont="1" applyFill="1" applyBorder="1" applyAlignment="1" applyProtection="1">
      <alignment horizontal="center" vertical="center" wrapText="1"/>
      <protection/>
    </xf>
    <xf numFmtId="0" fontId="109" fillId="38" borderId="10" xfId="0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/>
      <protection locked="0"/>
    </xf>
    <xf numFmtId="0" fontId="120" fillId="0" borderId="20" xfId="0" applyNumberFormat="1" applyFont="1" applyBorder="1" applyAlignment="1" applyProtection="1">
      <alignment/>
      <protection locked="0"/>
    </xf>
    <xf numFmtId="0" fontId="120" fillId="0" borderId="10" xfId="0" applyNumberFormat="1" applyFont="1" applyBorder="1" applyAlignment="1" applyProtection="1">
      <alignment/>
      <protection locked="0"/>
    </xf>
    <xf numFmtId="0" fontId="130" fillId="0" borderId="10" xfId="0" applyFont="1" applyBorder="1" applyAlignment="1" applyProtection="1">
      <alignment horizontal="right" vertical="center"/>
      <protection/>
    </xf>
    <xf numFmtId="0" fontId="124" fillId="34" borderId="10" xfId="0" applyFont="1" applyFill="1" applyBorder="1" applyAlignment="1" applyProtection="1">
      <alignment vertical="center" wrapText="1"/>
      <protection locked="0"/>
    </xf>
    <xf numFmtId="0" fontId="120" fillId="34" borderId="10" xfId="0" applyFont="1" applyFill="1" applyBorder="1" applyAlignment="1" applyProtection="1">
      <alignment vertical="center" wrapText="1"/>
      <protection locked="0"/>
    </xf>
    <xf numFmtId="0" fontId="130" fillId="0" borderId="10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9" fillId="38" borderId="22" xfId="0" applyFont="1" applyFill="1" applyBorder="1" applyAlignment="1" applyProtection="1">
      <alignment horizontal="center" vertical="center" wrapText="1"/>
      <protection/>
    </xf>
    <xf numFmtId="0" fontId="109" fillId="38" borderId="11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5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2" fillId="38" borderId="42" xfId="0" applyFont="1" applyFill="1" applyBorder="1" applyAlignment="1" applyProtection="1">
      <alignment horizontal="right"/>
      <protection/>
    </xf>
    <xf numFmtId="0" fontId="0" fillId="38" borderId="42" xfId="0" applyFill="1" applyBorder="1" applyAlignment="1" applyProtection="1">
      <alignment horizontal="right"/>
      <protection/>
    </xf>
    <xf numFmtId="0" fontId="0" fillId="38" borderId="42" xfId="0" applyFill="1" applyBorder="1" applyAlignment="1" applyProtection="1">
      <alignment/>
      <protection/>
    </xf>
    <xf numFmtId="0" fontId="146" fillId="0" borderId="43" xfId="0" applyFont="1" applyBorder="1" applyAlignment="1" applyProtection="1">
      <alignment horizontal="center" vertical="center"/>
      <protection/>
    </xf>
    <xf numFmtId="0" fontId="173" fillId="0" borderId="0" xfId="0" applyFont="1" applyBorder="1" applyAlignment="1" applyProtection="1">
      <alignment horizontal="center" vertical="center" wrapText="1"/>
      <protection/>
    </xf>
    <xf numFmtId="0" fontId="129" fillId="0" borderId="0" xfId="0" applyFont="1" applyBorder="1" applyAlignment="1" applyProtection="1">
      <alignment horizontal="center" wrapText="1"/>
      <protection/>
    </xf>
    <xf numFmtId="0" fontId="164" fillId="0" borderId="20" xfId="0" applyFont="1" applyBorder="1" applyAlignment="1" applyProtection="1">
      <alignment horizontal="center" vertical="center"/>
      <protection/>
    </xf>
    <xf numFmtId="0" fontId="174" fillId="38" borderId="10" xfId="0" applyFont="1" applyFill="1" applyBorder="1" applyAlignment="1" applyProtection="1">
      <alignment horizontal="center" vertical="center" wrapText="1"/>
      <protection/>
    </xf>
    <xf numFmtId="0" fontId="145" fillId="0" borderId="20" xfId="0" applyFont="1" applyBorder="1" applyAlignment="1" applyProtection="1">
      <alignment horizontal="center" vertical="center" wrapText="1"/>
      <protection/>
    </xf>
    <xf numFmtId="0" fontId="129" fillId="0" borderId="10" xfId="0" applyFont="1" applyBorder="1" applyAlignment="1" applyProtection="1">
      <alignment horizontal="center" vertical="center" wrapText="1"/>
      <protection/>
    </xf>
    <xf numFmtId="0" fontId="130" fillId="0" borderId="10" xfId="0" applyFont="1" applyBorder="1" applyAlignment="1" applyProtection="1">
      <alignment horizontal="right" wrapText="1"/>
      <protection/>
    </xf>
    <xf numFmtId="0" fontId="172" fillId="0" borderId="4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30" fillId="0" borderId="20" xfId="0" applyFont="1" applyBorder="1" applyAlignment="1" applyProtection="1">
      <alignment horizontal="right"/>
      <protection/>
    </xf>
    <xf numFmtId="0" fontId="130" fillId="0" borderId="50" xfId="0" applyFont="1" applyBorder="1" applyAlignment="1" applyProtection="1">
      <alignment horizontal="right"/>
      <protection/>
    </xf>
    <xf numFmtId="0" fontId="120" fillId="39" borderId="23" xfId="0" applyFont="1" applyFill="1" applyBorder="1" applyAlignment="1" applyProtection="1">
      <alignment/>
      <protection/>
    </xf>
    <xf numFmtId="0" fontId="0" fillId="39" borderId="22" xfId="0" applyFill="1" applyBorder="1" applyAlignment="1" applyProtection="1">
      <alignment/>
      <protection/>
    </xf>
    <xf numFmtId="0" fontId="139" fillId="0" borderId="39" xfId="0" applyFont="1" applyBorder="1" applyAlignment="1" applyProtection="1">
      <alignment horizontal="center" vertical="center" wrapText="1"/>
      <protection/>
    </xf>
    <xf numFmtId="0" fontId="172" fillId="0" borderId="39" xfId="0" applyFont="1" applyBorder="1" applyAlignment="1">
      <alignment horizontal="center" vertical="center" wrapText="1"/>
    </xf>
    <xf numFmtId="0" fontId="172" fillId="0" borderId="39" xfId="0" applyFont="1" applyBorder="1" applyAlignment="1">
      <alignment horizontal="center" vertical="center"/>
    </xf>
    <xf numFmtId="0" fontId="146" fillId="0" borderId="39" xfId="0" applyFont="1" applyBorder="1" applyAlignment="1" applyProtection="1">
      <alignment horizontal="center" vertical="center"/>
      <protection/>
    </xf>
    <xf numFmtId="0" fontId="14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71" fillId="38" borderId="10" xfId="0" applyFont="1" applyFill="1" applyBorder="1" applyAlignment="1" applyProtection="1">
      <alignment horizontal="center" vertical="center"/>
      <protection/>
    </xf>
    <xf numFmtId="0" fontId="109" fillId="38" borderId="10" xfId="0" applyFont="1" applyFill="1" applyBorder="1" applyAlignment="1" applyProtection="1">
      <alignment horizontal="center" vertical="center"/>
      <protection/>
    </xf>
    <xf numFmtId="0" fontId="17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71" fillId="38" borderId="49" xfId="0" applyFont="1" applyFill="1" applyBorder="1" applyAlignment="1" applyProtection="1">
      <alignment horizontal="center" vertical="center"/>
      <protection/>
    </xf>
    <xf numFmtId="0" fontId="0" fillId="38" borderId="42" xfId="0" applyFill="1" applyBorder="1" applyAlignment="1" applyProtection="1">
      <alignment horizontal="center" vertical="center"/>
      <protection/>
    </xf>
    <xf numFmtId="0" fontId="124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4" fillId="38" borderId="10" xfId="0" applyFont="1" applyFill="1" applyBorder="1" applyAlignment="1" applyProtection="1">
      <alignment horizontal="center" vertical="center" wrapText="1"/>
      <protection/>
    </xf>
    <xf numFmtId="0" fontId="12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4" fillId="34" borderId="23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76" fillId="38" borderId="23" xfId="0" applyFont="1" applyFill="1" applyBorder="1" applyAlignment="1" applyProtection="1">
      <alignment horizontal="center" vertical="center" wrapText="1"/>
      <protection locked="0"/>
    </xf>
    <xf numFmtId="0" fontId="0" fillId="38" borderId="22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120" fillId="0" borderId="10" xfId="0" applyFont="1" applyBorder="1" applyAlignment="1" applyProtection="1">
      <alignment vertical="center" wrapText="1"/>
      <protection locked="0"/>
    </xf>
    <xf numFmtId="0" fontId="177" fillId="0" borderId="23" xfId="0" applyFont="1" applyBorder="1" applyAlignment="1" applyProtection="1">
      <alignment/>
      <protection/>
    </xf>
    <xf numFmtId="0" fontId="145" fillId="0" borderId="21" xfId="0" applyFont="1" applyBorder="1" applyAlignment="1" applyProtection="1">
      <alignment horizontal="center" vertical="center" wrapText="1"/>
      <protection/>
    </xf>
    <xf numFmtId="0" fontId="129" fillId="0" borderId="43" xfId="0" applyFont="1" applyBorder="1" applyAlignment="1" applyProtection="1">
      <alignment horizontal="center" vertical="center" wrapText="1"/>
      <protection/>
    </xf>
    <xf numFmtId="0" fontId="129" fillId="0" borderId="20" xfId="0" applyFont="1" applyBorder="1" applyAlignment="1" applyProtection="1">
      <alignment horizontal="center" vertical="center" wrapText="1"/>
      <protection/>
    </xf>
    <xf numFmtId="0" fontId="124" fillId="0" borderId="10" xfId="0" applyFont="1" applyBorder="1" applyAlignment="1" applyProtection="1">
      <alignment horizontal="center" vertical="center" wrapText="1"/>
      <protection locked="0"/>
    </xf>
    <xf numFmtId="0" fontId="12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130" fillId="0" borderId="10" xfId="0" applyFont="1" applyFill="1" applyBorder="1" applyAlignment="1" applyProtection="1">
      <alignment/>
      <protection/>
    </xf>
    <xf numFmtId="0" fontId="130" fillId="0" borderId="10" xfId="0" applyFont="1" applyFill="1" applyBorder="1" applyAlignment="1" applyProtection="1">
      <alignment vertical="center"/>
      <protection/>
    </xf>
    <xf numFmtId="0" fontId="130" fillId="0" borderId="23" xfId="0" applyFont="1" applyFill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104" fillId="38" borderId="22" xfId="0" applyFont="1" applyFill="1" applyBorder="1" applyAlignment="1" applyProtection="1">
      <alignment horizontal="center" vertical="center" wrapText="1"/>
      <protection/>
    </xf>
    <xf numFmtId="0" fontId="104" fillId="38" borderId="11" xfId="0" applyFont="1" applyFill="1" applyBorder="1" applyAlignment="1" applyProtection="1">
      <alignment horizontal="center" vertical="center" wrapText="1"/>
      <protection/>
    </xf>
    <xf numFmtId="0" fontId="171" fillId="0" borderId="23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171" fillId="38" borderId="49" xfId="0" applyFont="1" applyFill="1" applyBorder="1" applyAlignment="1" applyProtection="1">
      <alignment horizontal="center" vertical="center" wrapText="1"/>
      <protection/>
    </xf>
    <xf numFmtId="0" fontId="115" fillId="38" borderId="42" xfId="0" applyFont="1" applyFill="1" applyBorder="1" applyAlignment="1" applyProtection="1">
      <alignment horizontal="center" vertical="center" wrapText="1"/>
      <protection/>
    </xf>
    <xf numFmtId="0" fontId="115" fillId="38" borderId="24" xfId="0" applyFont="1" applyFill="1" applyBorder="1" applyAlignment="1" applyProtection="1">
      <alignment horizontal="center" vertical="center" wrapText="1"/>
      <protection/>
    </xf>
    <xf numFmtId="0" fontId="115" fillId="38" borderId="48" xfId="0" applyFont="1" applyFill="1" applyBorder="1" applyAlignment="1" applyProtection="1">
      <alignment horizontal="center" vertical="center" wrapText="1"/>
      <protection/>
    </xf>
    <xf numFmtId="0" fontId="115" fillId="38" borderId="0" xfId="0" applyFont="1" applyFill="1" applyBorder="1" applyAlignment="1" applyProtection="1">
      <alignment horizontal="center" vertical="center" wrapText="1"/>
      <protection/>
    </xf>
    <xf numFmtId="0" fontId="115" fillId="38" borderId="41" xfId="0" applyFont="1" applyFill="1" applyBorder="1" applyAlignment="1" applyProtection="1">
      <alignment horizontal="center" vertical="center" wrapText="1"/>
      <protection/>
    </xf>
    <xf numFmtId="0" fontId="0" fillId="38" borderId="50" xfId="0" applyFill="1" applyBorder="1" applyAlignment="1" applyProtection="1">
      <alignment horizontal="center" vertical="center" wrapText="1"/>
      <protection/>
    </xf>
    <xf numFmtId="0" fontId="0" fillId="38" borderId="47" xfId="0" applyFill="1" applyBorder="1" applyAlignment="1" applyProtection="1">
      <alignment horizontal="center" vertical="center" wrapText="1"/>
      <protection/>
    </xf>
    <xf numFmtId="0" fontId="0" fillId="38" borderId="33" xfId="0" applyFill="1" applyBorder="1" applyAlignment="1" applyProtection="1">
      <alignment horizontal="center" vertical="center" wrapText="1"/>
      <protection/>
    </xf>
    <xf numFmtId="0" fontId="104" fillId="38" borderId="22" xfId="0" applyFont="1" applyFill="1" applyBorder="1" applyAlignment="1" applyProtection="1">
      <alignment horizontal="center" vertical="center"/>
      <protection/>
    </xf>
    <xf numFmtId="0" fontId="145" fillId="0" borderId="24" xfId="0" applyFont="1" applyBorder="1" applyAlignment="1" applyProtection="1">
      <alignment horizontal="center" vertical="center" wrapText="1"/>
      <protection/>
    </xf>
    <xf numFmtId="0" fontId="129" fillId="0" borderId="33" xfId="0" applyFont="1" applyBorder="1" applyAlignment="1" applyProtection="1">
      <alignment horizontal="center" vertical="center" wrapText="1"/>
      <protection/>
    </xf>
    <xf numFmtId="0" fontId="14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71" fillId="0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6" fillId="0" borderId="48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38" borderId="48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50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75" fillId="0" borderId="23" xfId="0" applyFont="1" applyBorder="1" applyAlignment="1" applyProtection="1">
      <alignment horizontal="center" vertical="center" wrapText="1"/>
      <protection/>
    </xf>
    <xf numFmtId="0" fontId="153" fillId="0" borderId="22" xfId="0" applyFont="1" applyBorder="1" applyAlignment="1" applyProtection="1">
      <alignment horizontal="center" vertical="center" wrapText="1"/>
      <protection/>
    </xf>
    <xf numFmtId="0" fontId="153" fillId="0" borderId="11" xfId="0" applyFont="1" applyBorder="1" applyAlignment="1" applyProtection="1">
      <alignment horizontal="center" vertical="center" wrapText="1"/>
      <protection/>
    </xf>
    <xf numFmtId="0" fontId="0" fillId="36" borderId="41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46" fillId="0" borderId="10" xfId="0" applyFont="1" applyFill="1" applyBorder="1" applyAlignment="1" applyProtection="1">
      <alignment horizontal="center"/>
      <protection/>
    </xf>
    <xf numFmtId="0" fontId="172" fillId="0" borderId="10" xfId="0" applyFont="1" applyBorder="1" applyAlignment="1" applyProtection="1">
      <alignment horizontal="center"/>
      <protection/>
    </xf>
    <xf numFmtId="0" fontId="124" fillId="34" borderId="22" xfId="0" applyFont="1" applyFill="1" applyBorder="1" applyAlignment="1" applyProtection="1">
      <alignment horizontal="center"/>
      <protection locked="0"/>
    </xf>
    <xf numFmtId="0" fontId="124" fillId="34" borderId="11" xfId="0" applyFont="1" applyFill="1" applyBorder="1" applyAlignment="1" applyProtection="1">
      <alignment horizontal="center"/>
      <protection locked="0"/>
    </xf>
    <xf numFmtId="0" fontId="130" fillId="0" borderId="10" xfId="0" applyFont="1" applyBorder="1" applyAlignment="1" applyProtection="1">
      <alignment horizontal="center" vertical="center"/>
      <protection/>
    </xf>
    <xf numFmtId="0" fontId="178" fillId="0" borderId="10" xfId="0" applyFont="1" applyBorder="1" applyAlignment="1" applyProtection="1">
      <alignment horizontal="center" vertical="center"/>
      <protection/>
    </xf>
    <xf numFmtId="0" fontId="179" fillId="38" borderId="23" xfId="0" applyFont="1" applyFill="1" applyBorder="1" applyAlignment="1" applyProtection="1">
      <alignment horizontal="center" vertical="center"/>
      <protection/>
    </xf>
    <xf numFmtId="0" fontId="180" fillId="38" borderId="22" xfId="0" applyFont="1" applyFill="1" applyBorder="1" applyAlignment="1" applyProtection="1">
      <alignment horizontal="center" vertical="center"/>
      <protection/>
    </xf>
    <xf numFmtId="0" fontId="181" fillId="0" borderId="11" xfId="0" applyFont="1" applyBorder="1" applyAlignment="1" applyProtection="1">
      <alignment horizontal="center" vertical="center"/>
      <protection/>
    </xf>
    <xf numFmtId="0" fontId="120" fillId="0" borderId="10" xfId="0" applyFont="1" applyBorder="1" applyAlignment="1" applyProtection="1">
      <alignment/>
      <protection/>
    </xf>
    <xf numFmtId="0" fontId="128" fillId="0" borderId="49" xfId="0" applyFont="1" applyBorder="1" applyAlignment="1" applyProtection="1">
      <alignment horizontal="center" vertical="center" wrapText="1"/>
      <protection/>
    </xf>
    <xf numFmtId="0" fontId="128" fillId="0" borderId="42" xfId="0" applyFont="1" applyBorder="1" applyAlignment="1" applyProtection="1">
      <alignment horizontal="center" vertical="center" wrapText="1"/>
      <protection/>
    </xf>
    <xf numFmtId="0" fontId="128" fillId="0" borderId="24" xfId="0" applyFont="1" applyBorder="1" applyAlignment="1" applyProtection="1">
      <alignment horizontal="center" vertical="center" wrapText="1"/>
      <protection/>
    </xf>
    <xf numFmtId="0" fontId="128" fillId="0" borderId="50" xfId="0" applyFont="1" applyBorder="1" applyAlignment="1" applyProtection="1">
      <alignment horizontal="center" vertical="center" wrapText="1"/>
      <protection/>
    </xf>
    <xf numFmtId="0" fontId="128" fillId="0" borderId="47" xfId="0" applyFont="1" applyBorder="1" applyAlignment="1" applyProtection="1">
      <alignment horizontal="center" vertical="center" wrapText="1"/>
      <protection/>
    </xf>
    <xf numFmtId="0" fontId="128" fillId="0" borderId="33" xfId="0" applyFont="1" applyBorder="1" applyAlignment="1" applyProtection="1">
      <alignment horizontal="center" vertical="center" wrapText="1"/>
      <protection/>
    </xf>
    <xf numFmtId="0" fontId="171" fillId="0" borderId="23" xfId="0" applyFont="1" applyFill="1" applyBorder="1" applyAlignment="1" applyProtection="1">
      <alignment horizontal="center" vertical="center"/>
      <protection/>
    </xf>
    <xf numFmtId="0" fontId="171" fillId="0" borderId="2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28" fillId="0" borderId="48" xfId="0" applyFont="1" applyBorder="1" applyAlignment="1" applyProtection="1">
      <alignment horizontal="center" vertical="center" wrapText="1"/>
      <protection/>
    </xf>
    <xf numFmtId="0" fontId="129" fillId="0" borderId="0" xfId="0" applyFont="1" applyBorder="1" applyAlignment="1" applyProtection="1">
      <alignment vertical="center" wrapText="1"/>
      <protection/>
    </xf>
    <xf numFmtId="0" fontId="129" fillId="0" borderId="41" xfId="0" applyFont="1" applyBorder="1" applyAlignment="1" applyProtection="1">
      <alignment vertical="center" wrapText="1"/>
      <protection/>
    </xf>
    <xf numFmtId="0" fontId="129" fillId="0" borderId="50" xfId="0" applyFont="1" applyBorder="1" applyAlignment="1" applyProtection="1">
      <alignment vertical="center" wrapText="1"/>
      <protection/>
    </xf>
    <xf numFmtId="0" fontId="129" fillId="0" borderId="47" xfId="0" applyFont="1" applyBorder="1" applyAlignment="1" applyProtection="1">
      <alignment vertical="center" wrapText="1"/>
      <protection/>
    </xf>
    <xf numFmtId="0" fontId="129" fillId="0" borderId="33" xfId="0" applyFont="1" applyBorder="1" applyAlignment="1" applyProtection="1">
      <alignment vertical="center" wrapText="1"/>
      <protection/>
    </xf>
    <xf numFmtId="0" fontId="0" fillId="38" borderId="23" xfId="0" applyFill="1" applyBorder="1" applyAlignment="1" applyProtection="1">
      <alignment vertical="center" wrapText="1"/>
      <protection/>
    </xf>
    <xf numFmtId="0" fontId="0" fillId="38" borderId="22" xfId="0" applyFill="1" applyBorder="1" applyAlignment="1" applyProtection="1">
      <alignment vertical="center" wrapText="1"/>
      <protection/>
    </xf>
    <xf numFmtId="0" fontId="0" fillId="38" borderId="11" xfId="0" applyFill="1" applyBorder="1" applyAlignment="1" applyProtection="1">
      <alignment vertical="center" wrapText="1"/>
      <protection/>
    </xf>
    <xf numFmtId="0" fontId="171" fillId="38" borderId="21" xfId="0" applyFont="1" applyFill="1" applyBorder="1" applyAlignment="1" applyProtection="1">
      <alignment horizontal="center" vertical="center" wrapText="1"/>
      <protection/>
    </xf>
    <xf numFmtId="0" fontId="174" fillId="38" borderId="21" xfId="0" applyFont="1" applyFill="1" applyBorder="1" applyAlignment="1" applyProtection="1">
      <alignment horizontal="center" vertical="center" wrapText="1"/>
      <protection/>
    </xf>
    <xf numFmtId="0" fontId="128" fillId="0" borderId="23" xfId="0" applyFont="1" applyBorder="1" applyAlignment="1" applyProtection="1">
      <alignment horizontal="center" vertical="center"/>
      <protection/>
    </xf>
    <xf numFmtId="0" fontId="129" fillId="0" borderId="22" xfId="0" applyFont="1" applyBorder="1" applyAlignment="1" applyProtection="1">
      <alignment horizontal="center" vertical="center"/>
      <protection/>
    </xf>
    <xf numFmtId="0" fontId="129" fillId="0" borderId="11" xfId="0" applyFont="1" applyBorder="1" applyAlignment="1" applyProtection="1">
      <alignment horizontal="center" vertical="center"/>
      <protection/>
    </xf>
    <xf numFmtId="0" fontId="120" fillId="38" borderId="23" xfId="0" applyFont="1" applyFill="1" applyBorder="1" applyAlignment="1" applyProtection="1">
      <alignment horizontal="center"/>
      <protection/>
    </xf>
    <xf numFmtId="0" fontId="0" fillId="38" borderId="22" xfId="0" applyFill="1" applyBorder="1" applyAlignment="1" applyProtection="1">
      <alignment horizontal="center"/>
      <protection/>
    </xf>
    <xf numFmtId="0" fontId="0" fillId="38" borderId="11" xfId="0" applyFill="1" applyBorder="1" applyAlignment="1" applyProtection="1">
      <alignment horizontal="center"/>
      <protection/>
    </xf>
    <xf numFmtId="0" fontId="129" fillId="0" borderId="42" xfId="0" applyFont="1" applyBorder="1" applyAlignment="1" applyProtection="1">
      <alignment vertical="center" wrapText="1"/>
      <protection/>
    </xf>
    <xf numFmtId="0" fontId="129" fillId="0" borderId="24" xfId="0" applyFont="1" applyBorder="1" applyAlignment="1" applyProtection="1">
      <alignment vertical="center" wrapText="1"/>
      <protection/>
    </xf>
    <xf numFmtId="0" fontId="129" fillId="0" borderId="48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140" fillId="39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12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21" fillId="0" borderId="10" xfId="0" applyFont="1" applyBorder="1" applyAlignment="1" applyProtection="1">
      <alignment horizontal="right" vertical="center"/>
      <protection/>
    </xf>
    <xf numFmtId="0" fontId="157" fillId="0" borderId="10" xfId="0" applyFont="1" applyBorder="1" applyAlignment="1" applyProtection="1">
      <alignment horizontal="right"/>
      <protection/>
    </xf>
    <xf numFmtId="0" fontId="136" fillId="0" borderId="10" xfId="0" applyFont="1" applyBorder="1" applyAlignment="1" applyProtection="1">
      <alignment vertical="center"/>
      <protection/>
    </xf>
    <xf numFmtId="0" fontId="182" fillId="0" borderId="10" xfId="0" applyFont="1" applyBorder="1" applyAlignment="1" applyProtection="1">
      <alignment vertical="center"/>
      <protection/>
    </xf>
    <xf numFmtId="0" fontId="165" fillId="0" borderId="10" xfId="0" applyFont="1" applyBorder="1" applyAlignment="1" applyProtection="1">
      <alignment/>
      <protection/>
    </xf>
    <xf numFmtId="49" fontId="120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140" fillId="39" borderId="48" xfId="0" applyFont="1" applyFill="1" applyBorder="1" applyAlignment="1" applyProtection="1">
      <alignment vertical="center" wrapText="1"/>
      <protection/>
    </xf>
    <xf numFmtId="0" fontId="0" fillId="39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30" fillId="0" borderId="48" xfId="0" applyFont="1" applyBorder="1" applyAlignment="1" applyProtection="1">
      <alignment vertical="center" wrapText="1"/>
      <protection/>
    </xf>
    <xf numFmtId="0" fontId="178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36" fillId="0" borderId="0" xfId="0" applyFont="1" applyAlignment="1" applyProtection="1">
      <alignment vertical="center"/>
      <protection/>
    </xf>
    <xf numFmtId="0" fontId="182" fillId="0" borderId="0" xfId="0" applyFont="1" applyAlignment="1" applyProtection="1">
      <alignment vertical="center"/>
      <protection/>
    </xf>
    <xf numFmtId="0" fontId="165" fillId="0" borderId="0" xfId="0" applyFont="1" applyAlignment="1" applyProtection="1">
      <alignment/>
      <protection/>
    </xf>
    <xf numFmtId="0" fontId="130" fillId="0" borderId="10" xfId="0" applyFont="1" applyBorder="1" applyAlignment="1" applyProtection="1">
      <alignment/>
      <protection/>
    </xf>
    <xf numFmtId="0" fontId="178" fillId="0" borderId="10" xfId="0" applyFont="1" applyBorder="1" applyAlignment="1" applyProtection="1">
      <alignment/>
      <protection/>
    </xf>
    <xf numFmtId="0" fontId="128" fillId="39" borderId="10" xfId="0" applyFont="1" applyFill="1" applyBorder="1" applyAlignment="1" applyProtection="1">
      <alignment/>
      <protection/>
    </xf>
    <xf numFmtId="0" fontId="129" fillId="39" borderId="10" xfId="0" applyFont="1" applyFill="1" applyBorder="1" applyAlignment="1" applyProtection="1">
      <alignment/>
      <protection/>
    </xf>
    <xf numFmtId="0" fontId="145" fillId="0" borderId="22" xfId="0" applyFont="1" applyBorder="1" applyAlignment="1" applyProtection="1">
      <alignment horizontal="right"/>
      <protection/>
    </xf>
    <xf numFmtId="0" fontId="146" fillId="0" borderId="22" xfId="0" applyFont="1" applyBorder="1" applyAlignment="1">
      <alignment/>
    </xf>
    <xf numFmtId="0" fontId="154" fillId="0" borderId="22" xfId="0" applyFont="1" applyBorder="1" applyAlignment="1" applyProtection="1">
      <alignment horizontal="center"/>
      <protection/>
    </xf>
    <xf numFmtId="0" fontId="183" fillId="0" borderId="22" xfId="0" applyFont="1" applyBorder="1" applyAlignment="1">
      <alignment horizontal="center"/>
    </xf>
    <xf numFmtId="0" fontId="130" fillId="0" borderId="42" xfId="0" applyFont="1" applyFill="1" applyBorder="1" applyAlignment="1" applyProtection="1">
      <alignment horizontal="center" vertical="center" wrapText="1"/>
      <protection/>
    </xf>
    <xf numFmtId="0" fontId="178" fillId="0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136" fillId="38" borderId="50" xfId="0" applyFont="1" applyFill="1" applyBorder="1" applyAlignment="1" applyProtection="1">
      <alignment horizontal="right"/>
      <protection/>
    </xf>
    <xf numFmtId="0" fontId="0" fillId="38" borderId="47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0" fontId="0" fillId="0" borderId="10" xfId="0" applyBorder="1" applyAlignment="1">
      <alignment vertical="center"/>
    </xf>
    <xf numFmtId="0" fontId="136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36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54" fillId="0" borderId="0" xfId="0" applyFont="1" applyAlignment="1" applyProtection="1">
      <alignment horizontal="center" vertical="center"/>
      <protection/>
    </xf>
    <xf numFmtId="0" fontId="184" fillId="0" borderId="0" xfId="0" applyFont="1" applyAlignment="1" applyProtection="1">
      <alignment horizontal="center" vertical="center"/>
      <protection/>
    </xf>
    <xf numFmtId="0" fontId="185" fillId="0" borderId="0" xfId="0" applyFont="1" applyAlignment="1">
      <alignment vertical="center"/>
    </xf>
    <xf numFmtId="0" fontId="130" fillId="0" borderId="23" xfId="0" applyFont="1" applyBorder="1" applyAlignment="1" applyProtection="1">
      <alignment vertical="center"/>
      <protection/>
    </xf>
    <xf numFmtId="0" fontId="129" fillId="0" borderId="22" xfId="0" applyFont="1" applyBorder="1" applyAlignment="1" applyProtection="1">
      <alignment vertical="center"/>
      <protection/>
    </xf>
    <xf numFmtId="0" fontId="136" fillId="0" borderId="0" xfId="0" applyFont="1" applyAlignment="1" applyProtection="1">
      <alignment horizontal="center" vertical="center"/>
      <protection/>
    </xf>
    <xf numFmtId="0" fontId="182" fillId="0" borderId="0" xfId="0" applyFont="1" applyAlignment="1" applyProtection="1">
      <alignment horizontal="center" vertical="center"/>
      <protection/>
    </xf>
    <xf numFmtId="0" fontId="165" fillId="0" borderId="0" xfId="0" applyFont="1" applyAlignment="1">
      <alignment vertical="center"/>
    </xf>
    <xf numFmtId="0" fontId="136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3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130" fillId="0" borderId="23" xfId="0" applyFont="1" applyBorder="1" applyAlignment="1">
      <alignment horizontal="center" vertical="center"/>
    </xf>
    <xf numFmtId="0" fontId="130" fillId="0" borderId="11" xfId="0" applyFont="1" applyBorder="1" applyAlignment="1">
      <alignment horizontal="center" vertical="center"/>
    </xf>
    <xf numFmtId="0" fontId="126" fillId="39" borderId="10" xfId="0" applyFont="1" applyFill="1" applyBorder="1" applyAlignment="1" applyProtection="1">
      <alignment vertical="center"/>
      <protection/>
    </xf>
    <xf numFmtId="0" fontId="0" fillId="39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45" fillId="0" borderId="22" xfId="0" applyFont="1" applyFill="1" applyBorder="1" applyAlignment="1" applyProtection="1">
      <alignment horizontal="right" vertical="center"/>
      <protection/>
    </xf>
    <xf numFmtId="0" fontId="164" fillId="0" borderId="22" xfId="0" applyFont="1" applyBorder="1" applyAlignment="1">
      <alignment horizontal="right" vertical="center"/>
    </xf>
    <xf numFmtId="0" fontId="126" fillId="34" borderId="10" xfId="0" applyFont="1" applyFill="1" applyBorder="1" applyAlignment="1" applyProtection="1">
      <alignment vertical="center"/>
      <protection locked="0"/>
    </xf>
    <xf numFmtId="0" fontId="126" fillId="34" borderId="10" xfId="0" applyFont="1" applyFill="1" applyBorder="1" applyAlignment="1" applyProtection="1">
      <alignment vertical="center" wrapText="1"/>
      <protection locked="0"/>
    </xf>
    <xf numFmtId="0" fontId="147" fillId="0" borderId="10" xfId="0" applyFont="1" applyBorder="1" applyAlignment="1" applyProtection="1">
      <alignment/>
      <protection/>
    </xf>
    <xf numFmtId="0" fontId="130" fillId="0" borderId="10" xfId="0" applyFont="1" applyBorder="1" applyAlignment="1" applyProtection="1">
      <alignment vertical="center" wrapText="1"/>
      <protection/>
    </xf>
    <xf numFmtId="0" fontId="128" fillId="0" borderId="10" xfId="0" applyFont="1" applyBorder="1" applyAlignment="1" applyProtection="1">
      <alignment vertical="center" wrapText="1"/>
      <protection/>
    </xf>
    <xf numFmtId="0" fontId="120" fillId="39" borderId="10" xfId="0" applyFont="1" applyFill="1" applyBorder="1" applyAlignment="1" applyProtection="1">
      <alignment horizontal="center"/>
      <protection/>
    </xf>
    <xf numFmtId="0" fontId="130" fillId="0" borderId="10" xfId="0" applyFont="1" applyFill="1" applyBorder="1" applyAlignment="1" applyProtection="1">
      <alignment horizontal="right"/>
      <protection/>
    </xf>
    <xf numFmtId="0" fontId="128" fillId="0" borderId="10" xfId="0" applyFont="1" applyBorder="1" applyAlignment="1" applyProtection="1">
      <alignment/>
      <protection/>
    </xf>
    <xf numFmtId="0" fontId="129" fillId="0" borderId="10" xfId="0" applyFont="1" applyBorder="1" applyAlignment="1" applyProtection="1">
      <alignment/>
      <protection/>
    </xf>
    <xf numFmtId="0" fontId="130" fillId="0" borderId="42" xfId="0" applyFont="1" applyFill="1" applyBorder="1" applyAlignment="1" applyProtection="1">
      <alignment horizontal="right" vertical="center"/>
      <protection/>
    </xf>
    <xf numFmtId="0" fontId="129" fillId="0" borderId="42" xfId="0" applyFont="1" applyBorder="1" applyAlignment="1" applyProtection="1">
      <alignment horizontal="right" vertical="center"/>
      <protection/>
    </xf>
    <xf numFmtId="0" fontId="129" fillId="0" borderId="24" xfId="0" applyFont="1" applyBorder="1" applyAlignment="1" applyProtection="1">
      <alignment horizontal="right" vertical="center"/>
      <protection/>
    </xf>
    <xf numFmtId="0" fontId="146" fillId="0" borderId="23" xfId="0" applyFont="1" applyBorder="1" applyAlignment="1" applyProtection="1">
      <alignment horizontal="right" wrapText="1"/>
      <protection/>
    </xf>
    <xf numFmtId="0" fontId="0" fillId="0" borderId="22" xfId="0" applyBorder="1" applyAlignment="1" applyProtection="1">
      <alignment wrapText="1"/>
      <protection/>
    </xf>
    <xf numFmtId="0" fontId="152" fillId="0" borderId="22" xfId="0" applyFont="1" applyBorder="1" applyAlignment="1" applyProtection="1">
      <alignment horizontal="left" wrapText="1"/>
      <protection/>
    </xf>
    <xf numFmtId="0" fontId="186" fillId="0" borderId="22" xfId="0" applyFont="1" applyBorder="1" applyAlignment="1" applyProtection="1">
      <alignment horizontal="left" wrapText="1"/>
      <protection/>
    </xf>
    <xf numFmtId="0" fontId="186" fillId="0" borderId="11" xfId="0" applyFont="1" applyBorder="1" applyAlignment="1" applyProtection="1">
      <alignment horizontal="left" wrapText="1"/>
      <protection/>
    </xf>
    <xf numFmtId="0" fontId="187" fillId="0" borderId="22" xfId="0" applyFont="1" applyBorder="1" applyAlignment="1" applyProtection="1">
      <alignment horizontal="right"/>
      <protection/>
    </xf>
    <xf numFmtId="0" fontId="164" fillId="0" borderId="22" xfId="0" applyFont="1" applyBorder="1" applyAlignment="1">
      <alignment horizontal="right"/>
    </xf>
    <xf numFmtId="0" fontId="9" fillId="39" borderId="23" xfId="0" applyFont="1" applyFill="1" applyBorder="1" applyAlignment="1" applyProtection="1">
      <alignment horizontal="right"/>
      <protection/>
    </xf>
    <xf numFmtId="0" fontId="120" fillId="39" borderId="22" xfId="0" applyFont="1" applyFill="1" applyBorder="1" applyAlignment="1" applyProtection="1">
      <alignment/>
      <protection/>
    </xf>
    <xf numFmtId="0" fontId="120" fillId="39" borderId="11" xfId="0" applyFont="1" applyFill="1" applyBorder="1" applyAlignment="1" applyProtection="1">
      <alignment/>
      <protection/>
    </xf>
    <xf numFmtId="0" fontId="121" fillId="0" borderId="10" xfId="0" applyFont="1" applyFill="1" applyBorder="1" applyAlignment="1" applyProtection="1">
      <alignment horizontal="center" vertical="center"/>
      <protection/>
    </xf>
    <xf numFmtId="0" fontId="130" fillId="0" borderId="10" xfId="0" applyFont="1" applyFill="1" applyBorder="1" applyAlignment="1" applyProtection="1">
      <alignment horizontal="center" vertical="center"/>
      <protection/>
    </xf>
    <xf numFmtId="0" fontId="165" fillId="34" borderId="10" xfId="0" applyFont="1" applyFill="1" applyBorder="1" applyAlignment="1" applyProtection="1">
      <alignment vertical="center" wrapText="1"/>
      <protection locked="0"/>
    </xf>
    <xf numFmtId="0" fontId="136" fillId="0" borderId="10" xfId="0" applyFont="1" applyBorder="1" applyAlignment="1" applyProtection="1">
      <alignment horizontal="left" vertical="center"/>
      <protection/>
    </xf>
    <xf numFmtId="0" fontId="182" fillId="0" borderId="10" xfId="0" applyFont="1" applyBorder="1" applyAlignment="1" applyProtection="1">
      <alignment horizontal="left" vertical="center"/>
      <protection/>
    </xf>
    <xf numFmtId="0" fontId="136" fillId="0" borderId="42" xfId="0" applyFont="1" applyBorder="1" applyAlignment="1" applyProtection="1">
      <alignment vertical="center"/>
      <protection/>
    </xf>
    <xf numFmtId="0" fontId="182" fillId="0" borderId="42" xfId="0" applyFont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vertical="center" wrapText="1" shrinkToFi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36" fillId="0" borderId="0" xfId="0" applyFont="1" applyAlignment="1" applyProtection="1">
      <alignment horizontal="justify" vertical="center" wrapText="1"/>
      <protection/>
    </xf>
    <xf numFmtId="0" fontId="182" fillId="0" borderId="0" xfId="0" applyFont="1" applyAlignment="1" applyProtection="1">
      <alignment vertical="center" wrapText="1"/>
      <protection/>
    </xf>
    <xf numFmtId="0" fontId="131" fillId="0" borderId="10" xfId="0" applyFont="1" applyBorder="1" applyAlignment="1" applyProtection="1">
      <alignment vertical="center" wrapText="1"/>
      <protection/>
    </xf>
    <xf numFmtId="0" fontId="188" fillId="0" borderId="10" xfId="0" applyFont="1" applyBorder="1" applyAlignment="1" applyProtection="1">
      <alignment vertical="center" wrapText="1"/>
      <protection/>
    </xf>
    <xf numFmtId="0" fontId="128" fillId="0" borderId="10" xfId="0" applyNumberFormat="1" applyFont="1" applyBorder="1" applyAlignment="1" applyProtection="1">
      <alignment horizontal="left" vertical="center"/>
      <protection/>
    </xf>
    <xf numFmtId="0" fontId="129" fillId="0" borderId="10" xfId="0" applyNumberFormat="1" applyFont="1" applyBorder="1" applyAlignment="1" applyProtection="1">
      <alignment horizontal="left" vertical="center"/>
      <protection/>
    </xf>
    <xf numFmtId="0" fontId="136" fillId="0" borderId="0" xfId="0" applyFont="1" applyAlignment="1" applyProtection="1">
      <alignment vertical="center" shrinkToFit="1"/>
      <protection/>
    </xf>
    <xf numFmtId="0" fontId="172" fillId="39" borderId="10" xfId="0" applyFont="1" applyFill="1" applyBorder="1" applyAlignment="1" applyProtection="1">
      <alignment vertical="center" wrapText="1" shrinkToFit="1"/>
      <protection/>
    </xf>
    <xf numFmtId="0" fontId="120" fillId="39" borderId="21" xfId="0" applyFont="1" applyFill="1" applyBorder="1" applyAlignment="1" applyProtection="1">
      <alignment vertical="center"/>
      <protection/>
    </xf>
    <xf numFmtId="0" fontId="0" fillId="39" borderId="21" xfId="0" applyFill="1" applyBorder="1" applyAlignment="1" applyProtection="1">
      <alignment vertical="center"/>
      <protection/>
    </xf>
    <xf numFmtId="0" fontId="121" fillId="0" borderId="10" xfId="0" applyFont="1" applyBorder="1" applyAlignment="1" applyProtection="1">
      <alignment vertical="center"/>
      <protection/>
    </xf>
    <xf numFmtId="0" fontId="157" fillId="0" borderId="1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1" fillId="0" borderId="10" xfId="0" applyFont="1" applyBorder="1" applyAlignment="1" applyProtection="1">
      <alignment vertical="center" wrapText="1"/>
      <protection/>
    </xf>
    <xf numFmtId="0" fontId="157" fillId="0" borderId="10" xfId="0" applyFont="1" applyBorder="1" applyAlignment="1" applyProtection="1">
      <alignment vertical="center" wrapText="1"/>
      <protection/>
    </xf>
    <xf numFmtId="0" fontId="136" fillId="0" borderId="0" xfId="0" applyFont="1" applyAlignment="1" applyProtection="1">
      <alignment vertical="center" wrapText="1"/>
      <protection/>
    </xf>
    <xf numFmtId="0" fontId="172" fillId="0" borderId="10" xfId="0" applyFont="1" applyBorder="1" applyAlignment="1" applyProtection="1">
      <alignment vertical="center" wrapText="1"/>
      <protection locked="0"/>
    </xf>
    <xf numFmtId="0" fontId="189" fillId="0" borderId="0" xfId="0" applyFont="1" applyAlignment="1" applyProtection="1">
      <alignment vertical="center" wrapText="1"/>
      <protection/>
    </xf>
    <xf numFmtId="0" fontId="190" fillId="0" borderId="0" xfId="0" applyFont="1" applyAlignment="1" applyProtection="1">
      <alignment vertical="center" wrapText="1"/>
      <protection/>
    </xf>
    <xf numFmtId="0" fontId="120" fillId="39" borderId="10" xfId="0" applyFont="1" applyFill="1" applyBorder="1" applyAlignment="1" applyProtection="1">
      <alignment vertic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139" fillId="39" borderId="10" xfId="0" applyFont="1" applyFill="1" applyBorder="1" applyAlignment="1" applyProtection="1">
      <alignment vertical="center" wrapText="1"/>
      <protection/>
    </xf>
    <xf numFmtId="0" fontId="139" fillId="39" borderId="10" xfId="0" applyFont="1" applyFill="1" applyBorder="1" applyAlignment="1" applyProtection="1">
      <alignment vertical="center"/>
      <protection/>
    </xf>
    <xf numFmtId="0" fontId="136" fillId="0" borderId="47" xfId="0" applyFont="1" applyBorder="1" applyAlignment="1" applyProtection="1">
      <alignment vertical="center" wrapText="1"/>
      <protection/>
    </xf>
    <xf numFmtId="0" fontId="182" fillId="0" borderId="47" xfId="0" applyFont="1" applyBorder="1" applyAlignment="1" applyProtection="1">
      <alignment vertical="center" wrapText="1"/>
      <protection/>
    </xf>
    <xf numFmtId="0" fontId="17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7" fillId="0" borderId="10" xfId="0" applyFont="1" applyBorder="1" applyAlignment="1" applyProtection="1">
      <alignment vertical="center" wrapText="1"/>
      <protection/>
    </xf>
    <xf numFmtId="0" fontId="191" fillId="0" borderId="10" xfId="0" applyFont="1" applyBorder="1" applyAlignment="1" applyProtection="1">
      <alignment vertical="center" wrapText="1"/>
      <protection/>
    </xf>
    <xf numFmtId="0" fontId="152" fillId="0" borderId="23" xfId="0" applyFont="1" applyBorder="1" applyAlignment="1" applyProtection="1">
      <alignment horizontal="right" vertical="center"/>
      <protection/>
    </xf>
    <xf numFmtId="0" fontId="129" fillId="0" borderId="22" xfId="0" applyFont="1" applyBorder="1" applyAlignment="1" applyProtection="1">
      <alignment horizontal="right" vertical="center"/>
      <protection/>
    </xf>
    <xf numFmtId="0" fontId="128" fillId="0" borderId="22" xfId="0" applyFont="1" applyBorder="1" applyAlignment="1" applyProtection="1">
      <alignment vertical="center"/>
      <protection/>
    </xf>
    <xf numFmtId="0" fontId="129" fillId="0" borderId="11" xfId="0" applyFont="1" applyBorder="1" applyAlignment="1" applyProtection="1">
      <alignment vertical="center"/>
      <protection/>
    </xf>
    <xf numFmtId="0" fontId="128" fillId="0" borderId="20" xfId="0" applyFont="1" applyBorder="1" applyAlignment="1" applyProtection="1">
      <alignment vertical="center"/>
      <protection/>
    </xf>
    <xf numFmtId="0" fontId="129" fillId="0" borderId="20" xfId="0" applyFont="1" applyBorder="1" applyAlignment="1" applyProtection="1">
      <alignment vertical="center"/>
      <protection/>
    </xf>
    <xf numFmtId="0" fontId="166" fillId="0" borderId="10" xfId="0" applyFont="1" applyFill="1" applyBorder="1" applyAlignment="1" applyProtection="1">
      <alignment vertical="center"/>
      <protection/>
    </xf>
    <xf numFmtId="0" fontId="192" fillId="0" borderId="10" xfId="0" applyFont="1" applyFill="1" applyBorder="1" applyAlignment="1" applyProtection="1">
      <alignment vertical="center"/>
      <protection/>
    </xf>
    <xf numFmtId="0" fontId="123" fillId="0" borderId="51" xfId="0" applyFont="1" applyBorder="1" applyAlignment="1" applyProtection="1">
      <alignment horizontal="center" vertical="center" wrapText="1"/>
      <protection/>
    </xf>
    <xf numFmtId="0" fontId="193" fillId="0" borderId="52" xfId="0" applyFont="1" applyBorder="1" applyAlignment="1" applyProtection="1">
      <alignment horizontal="center" vertical="center" wrapText="1"/>
      <protection/>
    </xf>
    <xf numFmtId="0" fontId="193" fillId="0" borderId="53" xfId="0" applyFont="1" applyBorder="1" applyAlignment="1" applyProtection="1">
      <alignment horizontal="center" vertical="center" wrapText="1"/>
      <protection/>
    </xf>
    <xf numFmtId="0" fontId="130" fillId="0" borderId="54" xfId="0" applyFont="1" applyBorder="1" applyAlignment="1" applyProtection="1">
      <alignment vertical="center" wrapText="1"/>
      <protection/>
    </xf>
    <xf numFmtId="0" fontId="178" fillId="0" borderId="55" xfId="0" applyFont="1" applyBorder="1" applyAlignment="1" applyProtection="1">
      <alignment vertical="center" wrapText="1"/>
      <protection/>
    </xf>
    <xf numFmtId="0" fontId="178" fillId="0" borderId="56" xfId="0" applyFont="1" applyBorder="1" applyAlignment="1" applyProtection="1">
      <alignment vertical="center" wrapText="1"/>
      <protection/>
    </xf>
    <xf numFmtId="0" fontId="145" fillId="0" borderId="0" xfId="0" applyFont="1" applyBorder="1" applyAlignment="1" applyProtection="1">
      <alignment horizontal="right" vertical="center"/>
      <protection/>
    </xf>
    <xf numFmtId="0" fontId="194" fillId="0" borderId="0" xfId="0" applyFont="1" applyBorder="1" applyAlignment="1" applyProtection="1">
      <alignment vertical="center"/>
      <protection/>
    </xf>
    <xf numFmtId="0" fontId="128" fillId="0" borderId="55" xfId="0" applyFont="1" applyBorder="1" applyAlignment="1" applyProtection="1">
      <alignment vertical="center"/>
      <protection/>
    </xf>
    <xf numFmtId="0" fontId="129" fillId="0" borderId="55" xfId="0" applyFont="1" applyBorder="1" applyAlignment="1" applyProtection="1">
      <alignment vertical="center"/>
      <protection/>
    </xf>
    <xf numFmtId="0" fontId="121" fillId="0" borderId="10" xfId="0" applyFont="1" applyBorder="1" applyAlignment="1" applyProtection="1">
      <alignment horizontal="center" vertical="center"/>
      <protection/>
    </xf>
    <xf numFmtId="0" fontId="157" fillId="0" borderId="10" xfId="0" applyFont="1" applyBorder="1" applyAlignment="1" applyProtection="1">
      <alignment horizontal="center" vertical="center"/>
      <protection/>
    </xf>
    <xf numFmtId="0" fontId="128" fillId="0" borderId="10" xfId="0" applyFont="1" applyBorder="1" applyAlignment="1" applyProtection="1">
      <alignment horizontal="left" vertical="center" wrapText="1"/>
      <protection/>
    </xf>
    <xf numFmtId="0" fontId="136" fillId="0" borderId="0" xfId="0" applyFont="1" applyBorder="1" applyAlignment="1" applyProtection="1">
      <alignment horizontal="right" vertical="center" wrapText="1"/>
      <protection/>
    </xf>
    <xf numFmtId="0" fontId="182" fillId="0" borderId="0" xfId="0" applyFont="1" applyBorder="1" applyAlignment="1" applyProtection="1">
      <alignment horizontal="right" vertical="center" wrapText="1"/>
      <protection/>
    </xf>
    <xf numFmtId="0" fontId="120" fillId="39" borderId="10" xfId="0" applyFont="1" applyFill="1" applyBorder="1" applyAlignment="1" applyProtection="1">
      <alignment horizontal="justify" vertical="center"/>
      <protection/>
    </xf>
    <xf numFmtId="0" fontId="136" fillId="0" borderId="0" xfId="0" applyFont="1" applyBorder="1" applyAlignment="1" applyProtection="1">
      <alignment vertical="center" wrapText="1"/>
      <protection/>
    </xf>
    <xf numFmtId="0" fontId="182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22" fillId="0" borderId="10" xfId="0" applyFont="1" applyBorder="1" applyAlignment="1" applyProtection="1">
      <alignment vertical="center" wrapText="1"/>
      <protection/>
    </xf>
    <xf numFmtId="0" fontId="138" fillId="0" borderId="10" xfId="0" applyFont="1" applyBorder="1" applyAlignment="1" applyProtection="1">
      <alignment vertical="center" wrapText="1"/>
      <protection/>
    </xf>
    <xf numFmtId="0" fontId="129" fillId="0" borderId="10" xfId="0" applyFont="1" applyBorder="1" applyAlignment="1" applyProtection="1">
      <alignment vertical="center" wrapText="1"/>
      <protection/>
    </xf>
    <xf numFmtId="0" fontId="130" fillId="0" borderId="0" xfId="0" applyFont="1" applyBorder="1" applyAlignment="1" applyProtection="1">
      <alignment horizontal="left" vertical="center"/>
      <protection/>
    </xf>
    <xf numFmtId="0" fontId="178" fillId="0" borderId="0" xfId="0" applyFont="1" applyBorder="1" applyAlignment="1" applyProtection="1">
      <alignment horizontal="left" vertical="center"/>
      <protection/>
    </xf>
    <xf numFmtId="0" fontId="129" fillId="0" borderId="0" xfId="0" applyFont="1" applyBorder="1" applyAlignment="1" applyProtection="1">
      <alignment/>
      <protection/>
    </xf>
    <xf numFmtId="0" fontId="178" fillId="0" borderId="22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40" fillId="39" borderId="48" xfId="0" applyFont="1" applyFill="1" applyBorder="1" applyAlignment="1" applyProtection="1">
      <alignment vertical="center"/>
      <protection/>
    </xf>
    <xf numFmtId="0" fontId="0" fillId="39" borderId="0" xfId="0" applyFill="1" applyBorder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129" fillId="0" borderId="0" xfId="0" applyFont="1" applyBorder="1" applyAlignment="1" applyProtection="1">
      <alignment horizontal="left" vertical="center"/>
      <protection/>
    </xf>
    <xf numFmtId="0" fontId="146" fillId="0" borderId="10" xfId="0" applyFont="1" applyBorder="1" applyAlignment="1" applyProtection="1">
      <alignment vertical="center"/>
      <protection/>
    </xf>
    <xf numFmtId="0" fontId="182" fillId="0" borderId="10" xfId="0" applyFont="1" applyBorder="1" applyAlignment="1" applyProtection="1">
      <alignment horizontal="center" vertical="center" wrapText="1"/>
      <protection/>
    </xf>
    <xf numFmtId="0" fontId="157" fillId="0" borderId="10" xfId="0" applyFont="1" applyBorder="1" applyAlignment="1" applyProtection="1">
      <alignment horizontal="center" vertical="center" wrapText="1"/>
      <protection/>
    </xf>
    <xf numFmtId="0" fontId="139" fillId="39" borderId="23" xfId="0" applyFont="1" applyFill="1" applyBorder="1" applyAlignment="1" applyProtection="1">
      <alignment horizontal="center" vertical="center" wrapText="1"/>
      <protection/>
    </xf>
    <xf numFmtId="0" fontId="0" fillId="39" borderId="22" xfId="0" applyFill="1" applyBorder="1" applyAlignment="1" applyProtection="1">
      <alignment horizontal="center" vertical="center" wrapText="1"/>
      <protection/>
    </xf>
    <xf numFmtId="0" fontId="0" fillId="39" borderId="11" xfId="0" applyFill="1" applyBorder="1" applyAlignment="1" applyProtection="1">
      <alignment wrapText="1"/>
      <protection/>
    </xf>
    <xf numFmtId="0" fontId="129" fillId="0" borderId="22" xfId="0" applyFont="1" applyBorder="1" applyAlignment="1" applyProtection="1">
      <alignment vertical="center" wrapText="1"/>
      <protection/>
    </xf>
    <xf numFmtId="0" fontId="129" fillId="0" borderId="11" xfId="0" applyFont="1" applyBorder="1" applyAlignment="1" applyProtection="1">
      <alignment vertical="center" wrapText="1"/>
      <protection/>
    </xf>
    <xf numFmtId="0" fontId="128" fillId="0" borderId="42" xfId="0" applyFont="1" applyBorder="1" applyAlignment="1" applyProtection="1">
      <alignment vertical="center"/>
      <protection/>
    </xf>
    <xf numFmtId="0" fontId="129" fillId="0" borderId="42" xfId="0" applyFont="1" applyBorder="1" applyAlignment="1" applyProtection="1">
      <alignment vertical="center"/>
      <protection/>
    </xf>
    <xf numFmtId="0" fontId="145" fillId="0" borderId="22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195" fillId="0" borderId="22" xfId="0" applyFont="1" applyFill="1" applyBorder="1" applyAlignment="1" applyProtection="1">
      <alignment horizontal="center" vertical="center"/>
      <protection/>
    </xf>
    <xf numFmtId="0" fontId="196" fillId="0" borderId="22" xfId="0" applyFont="1" applyBorder="1" applyAlignment="1">
      <alignment horizontal="center" vertical="center"/>
    </xf>
    <xf numFmtId="0" fontId="137" fillId="39" borderId="10" xfId="0" applyFont="1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 applyProtection="1">
      <alignment wrapText="1"/>
      <protection/>
    </xf>
    <xf numFmtId="0" fontId="146" fillId="0" borderId="0" xfId="0" applyFont="1" applyBorder="1" applyAlignment="1" applyProtection="1">
      <alignment vertical="center"/>
      <protection/>
    </xf>
    <xf numFmtId="0" fontId="129" fillId="0" borderId="0" xfId="0" applyFont="1" applyAlignment="1" applyProtection="1">
      <alignment/>
      <protection/>
    </xf>
    <xf numFmtId="0" fontId="130" fillId="0" borderId="0" xfId="0" applyFont="1" applyBorder="1" applyAlignment="1" applyProtection="1">
      <alignment vertical="center" wrapText="1"/>
      <protection/>
    </xf>
    <xf numFmtId="0" fontId="120" fillId="39" borderId="10" xfId="0" applyFont="1" applyFill="1" applyBorder="1" applyAlignment="1" applyProtection="1">
      <alignment/>
      <protection/>
    </xf>
    <xf numFmtId="0" fontId="122" fillId="0" borderId="20" xfId="0" applyFont="1" applyBorder="1" applyAlignment="1" applyProtection="1">
      <alignment vertical="center" wrapText="1"/>
      <protection/>
    </xf>
    <xf numFmtId="0" fontId="129" fillId="0" borderId="20" xfId="0" applyFont="1" applyBorder="1" applyAlignment="1" applyProtection="1">
      <alignment vertical="center" wrapText="1"/>
      <protection/>
    </xf>
    <xf numFmtId="0" fontId="166" fillId="0" borderId="10" xfId="0" applyFont="1" applyFill="1" applyBorder="1" applyAlignment="1" applyProtection="1">
      <alignment horizontal="left" vertical="center"/>
      <protection/>
    </xf>
    <xf numFmtId="0" fontId="128" fillId="0" borderId="0" xfId="0" applyFont="1" applyFill="1" applyBorder="1" applyAlignment="1" applyProtection="1">
      <alignment vertical="center" wrapText="1"/>
      <protection/>
    </xf>
    <xf numFmtId="0" fontId="129" fillId="0" borderId="0" xfId="0" applyFont="1" applyAlignment="1" applyProtection="1">
      <alignment vertical="center" wrapText="1"/>
      <protection/>
    </xf>
    <xf numFmtId="0" fontId="120" fillId="0" borderId="23" xfId="0" applyFont="1" applyFill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28" fillId="0" borderId="0" xfId="0" applyFont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145" fillId="0" borderId="0" xfId="0" applyFont="1" applyFill="1" applyBorder="1" applyAlignment="1" applyProtection="1">
      <alignment horizontal="right" vertical="center"/>
      <protection/>
    </xf>
    <xf numFmtId="0" fontId="197" fillId="0" borderId="0" xfId="0" applyFont="1" applyBorder="1" applyAlignment="1" applyProtection="1">
      <alignment horizontal="right" vertical="center"/>
      <protection/>
    </xf>
    <xf numFmtId="0" fontId="120" fillId="39" borderId="1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bezrobocie" xfId="52"/>
    <cellStyle name="Normalny_list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7.140625" style="1" customWidth="1"/>
    <col min="2" max="2" width="65.421875" style="1" customWidth="1"/>
    <col min="3" max="3" width="7.57421875" style="1" customWidth="1"/>
    <col min="4" max="11" width="7.28125" style="1" customWidth="1"/>
    <col min="12" max="16384" width="9.140625" style="1" customWidth="1"/>
  </cols>
  <sheetData>
    <row r="1" spans="1:12" ht="15">
      <c r="A1" s="299" t="s">
        <v>328</v>
      </c>
      <c r="B1" s="300"/>
      <c r="C1" s="300"/>
      <c r="D1" s="300"/>
      <c r="E1" s="300"/>
      <c r="F1" s="300"/>
      <c r="G1" s="300"/>
      <c r="H1" s="89"/>
      <c r="I1" s="89"/>
      <c r="J1" s="89"/>
      <c r="K1" s="90"/>
      <c r="L1" s="2"/>
    </row>
    <row r="2" spans="1:12" ht="15" customHeight="1">
      <c r="A2" s="311" t="str">
        <f>Wniosek!A5:H5</f>
        <v>Obszar wsparcia I – Kompleksowe działania na rzecz zwiększenia integracji społeczności romskiej o zasięgu lokalnym</v>
      </c>
      <c r="B2" s="312"/>
      <c r="C2" s="312"/>
      <c r="D2" s="312"/>
      <c r="E2" s="312"/>
      <c r="F2" s="312"/>
      <c r="G2" s="312"/>
      <c r="H2" s="92"/>
      <c r="I2" s="92"/>
      <c r="J2" s="92"/>
      <c r="K2" s="92"/>
      <c r="L2" s="2"/>
    </row>
    <row r="3" spans="1:12" ht="3" customHeight="1">
      <c r="A3" s="96"/>
      <c r="B3" s="97"/>
      <c r="C3" s="97"/>
      <c r="D3" s="97"/>
      <c r="E3" s="98"/>
      <c r="F3" s="98"/>
      <c r="G3" s="98"/>
      <c r="H3" s="98"/>
      <c r="I3" s="98"/>
      <c r="J3" s="98"/>
      <c r="K3" s="99"/>
      <c r="L3" s="2"/>
    </row>
    <row r="4" spans="1:11" ht="15">
      <c r="A4" s="301" t="s">
        <v>8</v>
      </c>
      <c r="B4" s="302"/>
      <c r="C4" s="302"/>
      <c r="D4" s="302"/>
      <c r="E4" s="302"/>
      <c r="F4" s="302"/>
      <c r="G4" s="302"/>
      <c r="H4" s="91"/>
      <c r="I4" s="91"/>
      <c r="J4" s="91"/>
      <c r="K4" s="91"/>
    </row>
    <row r="5" spans="1:11" ht="30" customHeight="1">
      <c r="A5" s="303">
        <f>Wniosek!A8:H8</f>
        <v>0</v>
      </c>
      <c r="B5" s="304"/>
      <c r="C5" s="304"/>
      <c r="D5" s="304"/>
      <c r="E5" s="304"/>
      <c r="F5" s="304"/>
      <c r="G5" s="304"/>
      <c r="H5" s="91"/>
      <c r="I5" s="91"/>
      <c r="J5" s="91"/>
      <c r="K5" s="91"/>
    </row>
    <row r="6" spans="1:11" s="2" customFormat="1" ht="3" customHeight="1">
      <c r="A6" s="101"/>
      <c r="B6" s="102"/>
      <c r="C6" s="102"/>
      <c r="D6" s="102"/>
      <c r="E6" s="102"/>
      <c r="F6" s="98"/>
      <c r="G6" s="98"/>
      <c r="H6" s="98"/>
      <c r="I6" s="98"/>
      <c r="J6" s="98"/>
      <c r="K6" s="99"/>
    </row>
    <row r="7" spans="1:11" ht="15.75">
      <c r="A7" s="305" t="s">
        <v>217</v>
      </c>
      <c r="B7" s="306"/>
      <c r="C7" s="306"/>
      <c r="D7" s="100">
        <v>2013</v>
      </c>
      <c r="E7" s="100">
        <f>Planowanie!B19</f>
        <v>0</v>
      </c>
      <c r="F7" s="100">
        <f>Planowanie!C19</f>
        <v>0</v>
      </c>
      <c r="G7" s="100">
        <f>Planowanie!D19</f>
        <v>0</v>
      </c>
      <c r="H7" s="100">
        <f>Planowanie!E19</f>
        <v>0</v>
      </c>
      <c r="I7" s="100">
        <f>Planowanie!F19</f>
        <v>0</v>
      </c>
      <c r="J7" s="100">
        <f>Planowanie!G19</f>
        <v>0</v>
      </c>
      <c r="K7" s="100">
        <f>Planowanie!H19</f>
        <v>0</v>
      </c>
    </row>
    <row r="8" spans="1:11" ht="15.75" thickBot="1">
      <c r="A8" s="309">
        <f>Planowanie!B33</f>
      </c>
      <c r="B8" s="310"/>
      <c r="C8" s="310"/>
      <c r="D8" s="302"/>
      <c r="E8" s="302"/>
      <c r="F8" s="302"/>
      <c r="G8" s="302"/>
      <c r="H8" s="87"/>
      <c r="I8" s="87"/>
      <c r="J8" s="87"/>
      <c r="K8" s="87"/>
    </row>
    <row r="9" spans="1:11" ht="15.75" thickBot="1">
      <c r="A9" s="5" t="s">
        <v>124</v>
      </c>
      <c r="B9" s="307" t="s">
        <v>218</v>
      </c>
      <c r="C9" s="308"/>
      <c r="D9" s="263">
        <f>'Wskaźniki (zał.2)'!D10</f>
        <v>0</v>
      </c>
      <c r="E9" s="79"/>
      <c r="F9" s="79"/>
      <c r="G9" s="73">
        <f>'Wskaźniki (zał.2)'!E10</f>
        <v>0</v>
      </c>
      <c r="H9" s="73">
        <f>listy!C247</f>
      </c>
      <c r="I9" s="73">
        <f>listy!D247</f>
      </c>
      <c r="J9" s="73">
        <f>listy!E247</f>
      </c>
      <c r="K9" s="73">
        <f>listy!F247</f>
      </c>
    </row>
    <row r="10" spans="1:11" ht="30" customHeight="1" thickBot="1">
      <c r="A10" s="5" t="s">
        <v>125</v>
      </c>
      <c r="B10" s="307" t="s">
        <v>219</v>
      </c>
      <c r="C10" s="319"/>
      <c r="D10" s="263">
        <f>'Wskaźniki (zał.2)'!D11</f>
        <v>0</v>
      </c>
      <c r="E10" s="79"/>
      <c r="F10" s="79"/>
      <c r="G10" s="73">
        <f>'Wskaźniki (zał.2)'!E11</f>
        <v>0</v>
      </c>
      <c r="H10" s="73">
        <f>listy!C248</f>
      </c>
      <c r="I10" s="73">
        <f>listy!D248</f>
      </c>
      <c r="J10" s="73">
        <f>listy!E248</f>
      </c>
      <c r="K10" s="73">
        <f>listy!F248</f>
      </c>
    </row>
    <row r="11" spans="1:11" ht="15" customHeight="1" thickBot="1">
      <c r="A11" s="5" t="s">
        <v>126</v>
      </c>
      <c r="B11" s="307" t="s">
        <v>127</v>
      </c>
      <c r="C11" s="308"/>
      <c r="D11" s="263">
        <f>'Wskaźniki (zał.2)'!D12</f>
        <v>0</v>
      </c>
      <c r="E11" s="79"/>
      <c r="F11" s="79"/>
      <c r="G11" s="73">
        <f>'Wskaźniki (zał.2)'!E12</f>
        <v>0</v>
      </c>
      <c r="H11" s="73">
        <f>listy!C249</f>
      </c>
      <c r="I11" s="73">
        <f>listy!D249</f>
      </c>
      <c r="J11" s="73">
        <f>listy!E249</f>
      </c>
      <c r="K11" s="73">
        <f>listy!F249</f>
      </c>
    </row>
    <row r="12" spans="1:11" ht="15.75" thickBot="1">
      <c r="A12" s="5" t="s">
        <v>128</v>
      </c>
      <c r="B12" s="307" t="s">
        <v>131</v>
      </c>
      <c r="C12" s="308"/>
      <c r="D12" s="263">
        <f>'Wskaźniki (zał.2)'!D13</f>
        <v>0</v>
      </c>
      <c r="E12" s="79"/>
      <c r="F12" s="79"/>
      <c r="G12" s="73">
        <f>'Wskaźniki (zał.2)'!E13</f>
        <v>0</v>
      </c>
      <c r="H12" s="73">
        <f>listy!C250</f>
      </c>
      <c r="I12" s="73">
        <f>listy!D250</f>
      </c>
      <c r="J12" s="73">
        <f>listy!E250</f>
      </c>
      <c r="K12" s="73">
        <f>listy!F250</f>
      </c>
    </row>
    <row r="13" spans="1:11" ht="38.25" customHeight="1" thickBot="1">
      <c r="A13" s="5" t="s">
        <v>129</v>
      </c>
      <c r="B13" s="307" t="s">
        <v>132</v>
      </c>
      <c r="C13" s="308"/>
      <c r="D13" s="264">
        <f>'Wskaźniki (zał.2)'!D14</f>
        <v>0</v>
      </c>
      <c r="E13" s="79"/>
      <c r="F13" s="79"/>
      <c r="G13" s="73">
        <f>'Wskaźniki (zał.2)'!E14</f>
        <v>0</v>
      </c>
      <c r="H13" s="73">
        <f>listy!C251</f>
      </c>
      <c r="I13" s="73">
        <f>listy!D251</f>
      </c>
      <c r="J13" s="73">
        <f>listy!E251</f>
      </c>
      <c r="K13" s="73">
        <f>listy!F251</f>
      </c>
    </row>
    <row r="14" spans="1:11" ht="15.75" thickBot="1">
      <c r="A14" s="322">
        <f>Planowanie!B34</f>
      </c>
      <c r="B14" s="321"/>
      <c r="C14" s="321"/>
      <c r="D14" s="321"/>
      <c r="E14" s="91"/>
      <c r="F14" s="91"/>
      <c r="G14" s="298"/>
      <c r="H14" s="89"/>
      <c r="I14" s="89"/>
      <c r="J14" s="89"/>
      <c r="K14" s="89"/>
    </row>
    <row r="15" spans="1:11" ht="15.75" thickBot="1">
      <c r="A15" s="5" t="s">
        <v>322</v>
      </c>
      <c r="B15" s="307" t="s">
        <v>220</v>
      </c>
      <c r="C15" s="308"/>
      <c r="D15" s="263">
        <f>'Wskaźniki (zał.2)'!D16</f>
        <v>0</v>
      </c>
      <c r="E15" s="79"/>
      <c r="F15" s="79"/>
      <c r="G15" s="73">
        <f>'Wskaźniki (zał.2)'!E16</f>
        <v>0</v>
      </c>
      <c r="H15" s="73">
        <f>listy!C252</f>
      </c>
      <c r="I15" s="73">
        <f>listy!D252</f>
      </c>
      <c r="J15" s="73">
        <f>listy!E252</f>
      </c>
      <c r="K15" s="73">
        <f>listy!F252</f>
      </c>
    </row>
    <row r="16" spans="1:11" s="3" customFormat="1" ht="16.5" thickBot="1">
      <c r="A16" s="320">
        <f>Planowanie!B35</f>
      </c>
      <c r="B16" s="321"/>
      <c r="C16" s="321"/>
      <c r="D16" s="321"/>
      <c r="E16" s="91"/>
      <c r="F16" s="91"/>
      <c r="G16" s="298"/>
      <c r="H16" s="89"/>
      <c r="I16" s="89"/>
      <c r="J16" s="89"/>
      <c r="K16" s="89"/>
    </row>
    <row r="17" spans="1:11" ht="15.75" thickBot="1">
      <c r="A17" s="5" t="s">
        <v>168</v>
      </c>
      <c r="B17" s="307" t="s">
        <v>222</v>
      </c>
      <c r="C17" s="325"/>
      <c r="D17" s="263">
        <f>'Wskaźniki (zał.2)'!D18</f>
        <v>0</v>
      </c>
      <c r="E17" s="79"/>
      <c r="F17" s="79"/>
      <c r="G17" s="73">
        <f>'Wskaźniki (zał.2)'!E18</f>
        <v>0</v>
      </c>
      <c r="H17" s="73">
        <f>listy!C253</f>
      </c>
      <c r="I17" s="73">
        <f>listy!D253</f>
      </c>
      <c r="J17" s="73">
        <f>listy!E253</f>
      </c>
      <c r="K17" s="73">
        <f>listy!F253</f>
      </c>
    </row>
    <row r="18" spans="1:11" ht="30" customHeight="1" thickBot="1">
      <c r="A18" s="5" t="s">
        <v>169</v>
      </c>
      <c r="B18" s="307" t="s">
        <v>221</v>
      </c>
      <c r="C18" s="308"/>
      <c r="D18" s="263">
        <f>'Wskaźniki (zał.2)'!D19</f>
        <v>0</v>
      </c>
      <c r="E18" s="79"/>
      <c r="F18" s="79"/>
      <c r="G18" s="73">
        <f>'Wskaźniki (zał.2)'!E19</f>
        <v>0</v>
      </c>
      <c r="H18" s="73">
        <f>listy!C254</f>
      </c>
      <c r="I18" s="73">
        <f>listy!D254</f>
      </c>
      <c r="J18" s="73">
        <f>listy!E254</f>
      </c>
      <c r="K18" s="73">
        <f>listy!F254</f>
      </c>
    </row>
    <row r="19" spans="1:11" ht="15.75" thickBot="1">
      <c r="A19" s="5" t="s">
        <v>170</v>
      </c>
      <c r="B19" s="307" t="s">
        <v>223</v>
      </c>
      <c r="C19" s="308"/>
      <c r="D19" s="263">
        <f>'Wskaźniki (zał.2)'!D20</f>
        <v>0</v>
      </c>
      <c r="E19" s="79"/>
      <c r="F19" s="79"/>
      <c r="G19" s="73">
        <f>'Wskaźniki (zał.2)'!E20</f>
        <v>0</v>
      </c>
      <c r="H19" s="73">
        <f>listy!C255</f>
      </c>
      <c r="I19" s="73">
        <f>listy!D255</f>
      </c>
      <c r="J19" s="73">
        <f>listy!E255</f>
      </c>
      <c r="K19" s="73">
        <f>listy!F255</f>
      </c>
    </row>
    <row r="20" spans="1:11" ht="15.75" thickBot="1">
      <c r="A20" s="5" t="s">
        <v>171</v>
      </c>
      <c r="B20" s="307" t="s">
        <v>224</v>
      </c>
      <c r="C20" s="308"/>
      <c r="D20" s="263">
        <f>'Wskaźniki (zał.2)'!D21</f>
        <v>0</v>
      </c>
      <c r="E20" s="79"/>
      <c r="F20" s="79"/>
      <c r="G20" s="73">
        <f>'Wskaźniki (zał.2)'!E21</f>
        <v>0</v>
      </c>
      <c r="H20" s="73">
        <f>listy!C256</f>
      </c>
      <c r="I20" s="73">
        <f>listy!D256</f>
      </c>
      <c r="J20" s="73">
        <f>listy!E256</f>
      </c>
      <c r="K20" s="73">
        <f>listy!F256</f>
      </c>
    </row>
    <row r="21" spans="1:11" ht="15.75" thickBot="1">
      <c r="A21" s="323">
        <f>Planowanie!B36</f>
      </c>
      <c r="B21" s="324"/>
      <c r="C21" s="324"/>
      <c r="D21" s="324"/>
      <c r="E21" s="91"/>
      <c r="F21" s="91"/>
      <c r="G21" s="298"/>
      <c r="H21" s="89"/>
      <c r="I21" s="89"/>
      <c r="J21" s="89"/>
      <c r="K21" s="89"/>
    </row>
    <row r="22" spans="1:11" ht="15" customHeight="1">
      <c r="A22" s="74">
        <f>IF(A21&gt;"","12.","")</f>
      </c>
      <c r="B22" s="313">
        <f>IF(A21&gt;"","Liczba objętych badaniami profilaktycznymi w tym szczepieniami ochronnymi","")</f>
      </c>
      <c r="C22" s="314"/>
      <c r="D22" s="265">
        <f>'Wskaźniki (zał.2)'!D23</f>
        <v>0</v>
      </c>
      <c r="E22" s="103"/>
      <c r="F22" s="104"/>
      <c r="G22" s="104">
        <f>'Wskaźniki (zał.2)'!E23</f>
        <v>0</v>
      </c>
      <c r="H22" s="104">
        <f>listy!C257</f>
      </c>
      <c r="I22" s="104">
        <f>listy!D257</f>
      </c>
      <c r="J22" s="104">
        <f>listy!E257</f>
      </c>
      <c r="K22" s="104">
        <f>listy!F257</f>
      </c>
    </row>
    <row r="23" spans="1:11" ht="3" customHeight="1">
      <c r="A23" s="105"/>
      <c r="B23" s="98"/>
      <c r="C23" s="98"/>
      <c r="D23" s="93"/>
      <c r="E23" s="98"/>
      <c r="F23" s="98"/>
      <c r="G23" s="98"/>
      <c r="H23" s="98"/>
      <c r="I23" s="98"/>
      <c r="J23" s="98"/>
      <c r="K23" s="99"/>
    </row>
    <row r="24" spans="1:11" ht="15" customHeight="1" thickBot="1">
      <c r="A24" s="72" t="s">
        <v>225</v>
      </c>
      <c r="B24" s="315" t="str">
        <f>Program!A30</f>
        <v>Liczebność dorosłej populacji z podziałem na płeć</v>
      </c>
      <c r="C24" s="316"/>
      <c r="D24" s="266">
        <f>Program!F30</f>
        <v>0</v>
      </c>
      <c r="E24" s="106"/>
      <c r="F24" s="85"/>
      <c r="G24" s="85"/>
      <c r="H24" s="85"/>
      <c r="I24" s="85"/>
      <c r="J24" s="85"/>
      <c r="K24" s="85"/>
    </row>
    <row r="25" spans="1:11" ht="15" customHeight="1" thickBot="1">
      <c r="A25" s="5" t="s">
        <v>226</v>
      </c>
      <c r="B25" s="307" t="s">
        <v>294</v>
      </c>
      <c r="C25" s="308"/>
      <c r="D25" s="267">
        <f>Program!F33</f>
        <v>0</v>
      </c>
      <c r="E25" s="107"/>
      <c r="F25" s="86"/>
      <c r="G25" s="86"/>
      <c r="H25" s="86"/>
      <c r="I25" s="86"/>
      <c r="J25" s="86"/>
      <c r="K25" s="86"/>
    </row>
    <row r="26" spans="1:11" ht="15" customHeight="1">
      <c r="A26" s="74" t="s">
        <v>130</v>
      </c>
      <c r="B26" s="317" t="str">
        <f>Program!A37</f>
        <v>Liczba dzieci w wieku 5 - 14 lat</v>
      </c>
      <c r="C26" s="318"/>
      <c r="D26" s="268">
        <f>Program!F37</f>
        <v>0</v>
      </c>
      <c r="E26" s="107"/>
      <c r="F26" s="85"/>
      <c r="G26" s="85"/>
      <c r="H26" s="85"/>
      <c r="I26" s="85"/>
      <c r="J26" s="85"/>
      <c r="K26" s="85"/>
    </row>
    <row r="27" spans="1:11" ht="3" customHeight="1">
      <c r="A27" s="110"/>
      <c r="B27" s="98"/>
      <c r="C27" s="98"/>
      <c r="D27" s="98"/>
      <c r="E27" s="98"/>
      <c r="F27" s="98"/>
      <c r="G27" s="98"/>
      <c r="H27" s="98"/>
      <c r="I27" s="98"/>
      <c r="J27" s="98"/>
      <c r="K27" s="99"/>
    </row>
    <row r="28" spans="1:11" ht="15" customHeight="1">
      <c r="A28" s="72" t="s">
        <v>174</v>
      </c>
      <c r="B28" s="108" t="s">
        <v>173</v>
      </c>
      <c r="C28" s="109" t="s">
        <v>163</v>
      </c>
      <c r="D28" s="109">
        <v>2013</v>
      </c>
      <c r="E28" s="109">
        <f>Planowanie!B19</f>
        <v>0</v>
      </c>
      <c r="F28" s="109">
        <f>Planowanie!C19</f>
        <v>0</v>
      </c>
      <c r="G28" s="109">
        <f>Planowanie!D19</f>
        <v>0</v>
      </c>
      <c r="H28" s="109">
        <f>Planowanie!E19</f>
        <v>0</v>
      </c>
      <c r="I28" s="109">
        <f>Planowanie!F19</f>
        <v>0</v>
      </c>
      <c r="J28" s="109">
        <f>Planowanie!G19</f>
        <v>0</v>
      </c>
      <c r="K28" s="109">
        <f>Planowanie!H19</f>
        <v>0</v>
      </c>
    </row>
    <row r="29" spans="1:11" ht="30" customHeight="1">
      <c r="A29" s="6" t="str">
        <f>'Wskaźniki (zał.2)'!A30</f>
        <v>1/2</v>
      </c>
      <c r="B29" s="68" t="str">
        <f>'Wskaźniki (zał.2)'!B30</f>
        <v>Poziom doposażenia uczniów pochodzenia romskiego objętych działaniami w ramach Programu.</v>
      </c>
      <c r="C29" s="4" t="str">
        <f>'Wskaźniki (zał.2)'!C30</f>
        <v>%</v>
      </c>
      <c r="D29" s="7" t="e">
        <f>'Wskaźniki (zał.2)'!D30</f>
        <v>#DIV/0!</v>
      </c>
      <c r="E29" s="7" t="e">
        <f>E9/E10</f>
        <v>#DIV/0!</v>
      </c>
      <c r="F29" s="7" t="e">
        <f aca="true" t="shared" si="0" ref="F29:K29">F9/F10</f>
        <v>#DIV/0!</v>
      </c>
      <c r="G29" s="7" t="e">
        <f t="shared" si="0"/>
        <v>#DIV/0!</v>
      </c>
      <c r="H29" s="7" t="e">
        <f t="shared" si="0"/>
        <v>#VALUE!</v>
      </c>
      <c r="I29" s="7" t="e">
        <f t="shared" si="0"/>
        <v>#VALUE!</v>
      </c>
      <c r="J29" s="7" t="e">
        <f t="shared" si="0"/>
        <v>#VALUE!</v>
      </c>
      <c r="K29" s="7" t="e">
        <f t="shared" si="0"/>
        <v>#VALUE!</v>
      </c>
    </row>
    <row r="30" spans="1:11" ht="15">
      <c r="A30" s="6" t="str">
        <f>'Wskaźniki (zał.2)'!A31</f>
        <v>2/6</v>
      </c>
      <c r="B30" s="68" t="str">
        <f>'Wskaźniki (zał.2)'!B31</f>
        <v>Frekwencja uczniów pochodzenia romskiego realizujących obowiązek szkolny</v>
      </c>
      <c r="C30" s="4" t="str">
        <f>'Wskaźniki (zał.2)'!C31</f>
        <v>%</v>
      </c>
      <c r="D30" s="7" t="e">
        <f>'Wskaźniki (zał.2)'!D31</f>
        <v>#DIV/0!</v>
      </c>
      <c r="E30" s="7" t="e">
        <f>E10/$D$26</f>
        <v>#DIV/0!</v>
      </c>
      <c r="F30" s="7" t="e">
        <f aca="true" t="shared" si="1" ref="F30:K30">F10/$D$26</f>
        <v>#DIV/0!</v>
      </c>
      <c r="G30" s="7" t="e">
        <f t="shared" si="1"/>
        <v>#DIV/0!</v>
      </c>
      <c r="H30" s="7" t="e">
        <f t="shared" si="1"/>
        <v>#VALUE!</v>
      </c>
      <c r="I30" s="7" t="e">
        <f t="shared" si="1"/>
        <v>#VALUE!</v>
      </c>
      <c r="J30" s="7" t="e">
        <f t="shared" si="1"/>
        <v>#VALUE!</v>
      </c>
      <c r="K30" s="7" t="e">
        <f t="shared" si="1"/>
        <v>#VALUE!</v>
      </c>
    </row>
    <row r="31" spans="1:11" ht="28.5" customHeight="1">
      <c r="A31" s="6" t="str">
        <f>'Wskaźniki (zał.2)'!A32</f>
        <v>5/2</v>
      </c>
      <c r="B31" s="68" t="str">
        <f>'Wskaźniki (zał.2)'!B32</f>
        <v>Frekwencja dzieci pochodzenia romskiego pobierających naukę w placówkach szkolnictwa specjalnego</v>
      </c>
      <c r="C31" s="4" t="str">
        <f>'Wskaźniki (zał.2)'!C32</f>
        <v>%</v>
      </c>
      <c r="D31" s="7" t="e">
        <f>'Wskaźniki (zał.2)'!D32</f>
        <v>#DIV/0!</v>
      </c>
      <c r="E31" s="7" t="e">
        <f>E13/E10</f>
        <v>#DIV/0!</v>
      </c>
      <c r="F31" s="7" t="e">
        <f aca="true" t="shared" si="2" ref="F31:K31">F13/F10</f>
        <v>#DIV/0!</v>
      </c>
      <c r="G31" s="7" t="e">
        <f t="shared" si="2"/>
        <v>#DIV/0!</v>
      </c>
      <c r="H31" s="7" t="e">
        <f t="shared" si="2"/>
        <v>#VALUE!</v>
      </c>
      <c r="I31" s="7" t="e">
        <f t="shared" si="2"/>
        <v>#VALUE!</v>
      </c>
      <c r="J31" s="7" t="e">
        <f t="shared" si="2"/>
        <v>#VALUE!</v>
      </c>
      <c r="K31" s="7" t="e">
        <f t="shared" si="2"/>
        <v>#VALUE!</v>
      </c>
    </row>
    <row r="32" spans="1:11" ht="30" customHeight="1">
      <c r="A32" s="6" t="str">
        <f>'Wskaźniki (zał.2)'!A33</f>
        <v>5/8</v>
      </c>
      <c r="B32" s="68" t="str">
        <f>'Wskaźniki (zał.2)'!B33</f>
        <v>Liczba uczniów pochodzenia romskiego pobierających naukę w placówkach szkolnictwa specjalnego przypadająca na jednego asystenta edukacji romskiej</v>
      </c>
      <c r="C32" s="4" t="str">
        <f>'Wskaźniki (zał.2)'!C33</f>
        <v>liczba</v>
      </c>
      <c r="D32" s="7" t="e">
        <f>'Wskaźniki (zał.2)'!D33</f>
        <v>#DIV/0!</v>
      </c>
      <c r="E32" s="7" t="e">
        <f>E13/E17</f>
        <v>#DIV/0!</v>
      </c>
      <c r="F32" s="7" t="e">
        <f aca="true" t="shared" si="3" ref="F32:K32">F13/F17</f>
        <v>#DIV/0!</v>
      </c>
      <c r="G32" s="7" t="e">
        <f t="shared" si="3"/>
        <v>#DIV/0!</v>
      </c>
      <c r="H32" s="7" t="e">
        <f t="shared" si="3"/>
        <v>#VALUE!</v>
      </c>
      <c r="I32" s="7" t="e">
        <f t="shared" si="3"/>
        <v>#VALUE!</v>
      </c>
      <c r="J32" s="7" t="e">
        <f t="shared" si="3"/>
        <v>#VALUE!</v>
      </c>
      <c r="K32" s="7" t="e">
        <f t="shared" si="3"/>
        <v>#VALUE!</v>
      </c>
    </row>
    <row r="33" spans="1:11" ht="15">
      <c r="A33" s="6" t="str">
        <f>'Wskaźniki (zał.2)'!A34</f>
        <v>(1+3)/6</v>
      </c>
      <c r="B33" s="68" t="str">
        <f>'Wskaźniki (zał.2)'!B34</f>
        <v>Frekwencja dzieci pochodzenia romskiego w Programie</v>
      </c>
      <c r="C33" s="4" t="str">
        <f>'Wskaźniki (zał.2)'!C34</f>
        <v>%</v>
      </c>
      <c r="D33" s="75" t="e">
        <f>'Wskaźniki (zał.2)'!D34</f>
        <v>#DIV/0!</v>
      </c>
      <c r="E33" s="75" t="e">
        <f>(E9+E10)/$D$26</f>
        <v>#DIV/0!</v>
      </c>
      <c r="F33" s="75" t="e">
        <f aca="true" t="shared" si="4" ref="F33:K33">(F9+F10)/$D$26</f>
        <v>#DIV/0!</v>
      </c>
      <c r="G33" s="75" t="e">
        <f t="shared" si="4"/>
        <v>#DIV/0!</v>
      </c>
      <c r="H33" s="75" t="e">
        <f t="shared" si="4"/>
        <v>#VALUE!</v>
      </c>
      <c r="I33" s="75" t="e">
        <f t="shared" si="4"/>
        <v>#VALUE!</v>
      </c>
      <c r="J33" s="75" t="e">
        <f t="shared" si="4"/>
        <v>#VALUE!</v>
      </c>
      <c r="K33" s="75" t="e">
        <f t="shared" si="4"/>
        <v>#VALUE!</v>
      </c>
    </row>
    <row r="34" spans="1:11" ht="15">
      <c r="A34" s="6" t="str">
        <f>'Wskaźniki (zał.2)'!A35</f>
        <v>7/I</v>
      </c>
      <c r="B34" s="68" t="str">
        <f>'Wskaźniki (zał.2)'!B35</f>
        <v>Frekwencja Romów którym remontowano lub przyznano nowe mieszkania</v>
      </c>
      <c r="C34" s="4" t="str">
        <f>'Wskaźniki (zał.2)'!C35</f>
        <v>%</v>
      </c>
      <c r="D34" s="75" t="e">
        <f>'Wskaźniki (zał.2)'!D35</f>
        <v>#DIV/0!</v>
      </c>
      <c r="E34" s="84" t="e">
        <f>E15/$D$24</f>
        <v>#DIV/0!</v>
      </c>
      <c r="F34" s="84" t="e">
        <f aca="true" t="shared" si="5" ref="F34:K34">F15/$D$24</f>
        <v>#DIV/0!</v>
      </c>
      <c r="G34" s="84" t="e">
        <f t="shared" si="5"/>
        <v>#DIV/0!</v>
      </c>
      <c r="H34" s="84" t="e">
        <f t="shared" si="5"/>
        <v>#VALUE!</v>
      </c>
      <c r="I34" s="84" t="e">
        <f t="shared" si="5"/>
        <v>#VALUE!</v>
      </c>
      <c r="J34" s="84" t="e">
        <f t="shared" si="5"/>
        <v>#VALUE!</v>
      </c>
      <c r="K34" s="84" t="e">
        <f t="shared" si="5"/>
        <v>#VALUE!</v>
      </c>
    </row>
    <row r="35" spans="1:11" ht="15" customHeight="1">
      <c r="A35" s="6" t="str">
        <f>'Wskaźniki (zał.2)'!A36</f>
        <v>(8+9)/II</v>
      </c>
      <c r="B35" s="68" t="str">
        <f>'Wskaźniki (zał.2)'!B36</f>
        <v>Frekwencja Romów aktywizowanych zawodowo w ramach Programu</v>
      </c>
      <c r="C35" s="4" t="str">
        <f>'Wskaźniki (zał.2)'!C36</f>
        <v>%</v>
      </c>
      <c r="D35" s="75" t="e">
        <f>'Wskaźniki (zał.2)'!D36</f>
        <v>#DIV/0!</v>
      </c>
      <c r="E35" s="76" t="e">
        <f>(E17+E18)/$D$25</f>
        <v>#DIV/0!</v>
      </c>
      <c r="F35" s="76" t="e">
        <f aca="true" t="shared" si="6" ref="F35:K35">(F17+F18)/$D$25</f>
        <v>#DIV/0!</v>
      </c>
      <c r="G35" s="76" t="e">
        <f t="shared" si="6"/>
        <v>#DIV/0!</v>
      </c>
      <c r="H35" s="76" t="e">
        <f t="shared" si="6"/>
        <v>#VALUE!</v>
      </c>
      <c r="I35" s="76" t="e">
        <f t="shared" si="6"/>
        <v>#VALUE!</v>
      </c>
      <c r="J35" s="76" t="e">
        <f t="shared" si="6"/>
        <v>#VALUE!</v>
      </c>
      <c r="K35" s="76" t="e">
        <f t="shared" si="6"/>
        <v>#VALUE!</v>
      </c>
    </row>
    <row r="36" spans="1:11" ht="30" customHeight="1">
      <c r="A36" s="6" t="str">
        <f>'Wskaźniki (zał.2)'!A37</f>
        <v>9/10</v>
      </c>
      <c r="B36" s="68" t="str">
        <f>'Wskaźniki (zał.2)'!B37</f>
        <v>Liczba Romów przypadająca na jedno miejsce pracy utworzone w ramach zadań Programu</v>
      </c>
      <c r="C36" s="4" t="str">
        <f>'Wskaźniki (zał.2)'!C37</f>
        <v>liczba</v>
      </c>
      <c r="D36" s="77" t="e">
        <f>'Wskaźniki (zał.2)'!D37</f>
        <v>#DIV/0!</v>
      </c>
      <c r="E36" s="69" t="e">
        <f>E18/E19</f>
        <v>#DIV/0!</v>
      </c>
      <c r="F36" s="69" t="e">
        <f aca="true" t="shared" si="7" ref="F36:K36">F18/F19</f>
        <v>#DIV/0!</v>
      </c>
      <c r="G36" s="69" t="e">
        <f t="shared" si="7"/>
        <v>#DIV/0!</v>
      </c>
      <c r="H36" s="69" t="e">
        <f t="shared" si="7"/>
        <v>#VALUE!</v>
      </c>
      <c r="I36" s="69" t="e">
        <f t="shared" si="7"/>
        <v>#VALUE!</v>
      </c>
      <c r="J36" s="69" t="e">
        <f t="shared" si="7"/>
        <v>#VALUE!</v>
      </c>
      <c r="K36" s="69" t="e">
        <f t="shared" si="7"/>
        <v>#VALUE!</v>
      </c>
    </row>
    <row r="37" spans="1:11" ht="30" customHeight="1">
      <c r="A37" s="6" t="str">
        <f>'Wskaźniki (zał.2)'!A38</f>
        <v>11/II</v>
      </c>
      <c r="B37" s="68" t="str">
        <f>'Wskaźniki (zał.2)'!B38</f>
        <v>Frekwencja Romów korzystających z kursów i szkoleń podnoszących kwalifikacje zawodowe</v>
      </c>
      <c r="C37" s="4" t="str">
        <f>'Wskaźniki (zał.2)'!C38</f>
        <v>%</v>
      </c>
      <c r="D37" s="7" t="e">
        <f>'Wskaźniki (zał.2)'!D38</f>
        <v>#DIV/0!</v>
      </c>
      <c r="E37" s="8" t="e">
        <f>E20/$D$25</f>
        <v>#DIV/0!</v>
      </c>
      <c r="F37" s="8" t="e">
        <f aca="true" t="shared" si="8" ref="F37:K37">F20/$D$25</f>
        <v>#DIV/0!</v>
      </c>
      <c r="G37" s="8" t="e">
        <f t="shared" si="8"/>
        <v>#DIV/0!</v>
      </c>
      <c r="H37" s="8" t="e">
        <f t="shared" si="8"/>
        <v>#VALUE!</v>
      </c>
      <c r="I37" s="8" t="e">
        <f t="shared" si="8"/>
        <v>#VALUE!</v>
      </c>
      <c r="J37" s="8" t="e">
        <f t="shared" si="8"/>
        <v>#VALUE!</v>
      </c>
      <c r="K37" s="8" t="e">
        <f t="shared" si="8"/>
        <v>#VALUE!</v>
      </c>
    </row>
    <row r="38" spans="1:11" ht="31.5" customHeight="1">
      <c r="A38" s="6">
        <f>'Wskaźniki (zał.2)'!A39</f>
      </c>
      <c r="B38" s="68">
        <f>'Wskaźniki (zał.2)'!B39</f>
      </c>
      <c r="C38" s="4">
        <f>'Wskaźniki (zał.2)'!C39</f>
      </c>
      <c r="D38" s="7">
        <f>'Wskaźniki (zał.2)'!D39</f>
      </c>
      <c r="E38" s="7">
        <f>IF(B22&gt;"",E22/(D24+D26),"")</f>
      </c>
      <c r="F38" s="7">
        <f>IF(B22&gt;"",F22/(D24+D26),"")</f>
      </c>
      <c r="G38" s="7">
        <f>IF(B22&gt;"",G22/(D24+D26),"")</f>
      </c>
      <c r="H38" s="7">
        <f>IF(B22&gt;"",H22/(D24+D26),"")</f>
      </c>
      <c r="I38" s="7">
        <f>IF(B22&gt;"",I22/(D24+D26),"")</f>
      </c>
      <c r="J38" s="7">
        <f>IF(B22&gt;"",J22/(D24+D26),"")</f>
      </c>
      <c r="K38" s="7">
        <f>IF(B22&gt;"",K22/(D24+D26),"")</f>
      </c>
    </row>
  </sheetData>
  <sheetProtection sheet="1" objects="1" scenarios="1" formatRows="0"/>
  <mergeCells count="23">
    <mergeCell ref="B22:C22"/>
    <mergeCell ref="B24:C24"/>
    <mergeCell ref="B25:C25"/>
    <mergeCell ref="B26:C26"/>
    <mergeCell ref="B10:C10"/>
    <mergeCell ref="B11:C11"/>
    <mergeCell ref="B12:C12"/>
    <mergeCell ref="B13:C13"/>
    <mergeCell ref="B20:C20"/>
    <mergeCell ref="B15:C15"/>
    <mergeCell ref="A16:D16"/>
    <mergeCell ref="A14:D14"/>
    <mergeCell ref="A21:D21"/>
    <mergeCell ref="B17:C17"/>
    <mergeCell ref="B18:C18"/>
    <mergeCell ref="B19:C19"/>
    <mergeCell ref="A1:G1"/>
    <mergeCell ref="A4:G4"/>
    <mergeCell ref="A5:G5"/>
    <mergeCell ref="A7:C7"/>
    <mergeCell ref="B9:C9"/>
    <mergeCell ref="A8:G8"/>
    <mergeCell ref="A2:G2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6" sqref="A16:H16"/>
    </sheetView>
  </sheetViews>
  <sheetFormatPr defaultColWidth="9.140625" defaultRowHeight="15"/>
  <cols>
    <col min="1" max="1" width="24.140625" style="145" customWidth="1"/>
    <col min="2" max="7" width="9.7109375" style="145" customWidth="1"/>
    <col min="8" max="8" width="13.140625" style="145" customWidth="1"/>
    <col min="9" max="16384" width="9.140625" style="145" customWidth="1"/>
  </cols>
  <sheetData>
    <row r="1" spans="1:8" ht="18" customHeight="1">
      <c r="A1" s="412" t="s">
        <v>188</v>
      </c>
      <c r="B1" s="413"/>
      <c r="C1" s="413"/>
      <c r="D1" s="413"/>
      <c r="E1" s="413"/>
      <c r="F1" s="413"/>
      <c r="G1" s="413"/>
      <c r="H1" s="414"/>
    </row>
    <row r="2" spans="1:8" ht="16.5" customHeight="1">
      <c r="A2" s="415" t="s">
        <v>189</v>
      </c>
      <c r="B2" s="416"/>
      <c r="C2" s="416"/>
      <c r="D2" s="416"/>
      <c r="E2" s="416"/>
      <c r="F2" s="417">
        <f>Planowanie!B44</f>
        <v>0</v>
      </c>
      <c r="G2" s="418"/>
      <c r="H2" s="419"/>
    </row>
    <row r="3" spans="1:8" ht="16.5" customHeight="1">
      <c r="A3" s="765" t="s">
        <v>239</v>
      </c>
      <c r="B3" s="765"/>
      <c r="C3" s="765"/>
      <c r="D3" s="765"/>
      <c r="E3" s="765"/>
      <c r="F3" s="765"/>
      <c r="G3" s="765"/>
      <c r="H3" s="765"/>
    </row>
    <row r="4" spans="1:8" s="146" customFormat="1" ht="18.75" customHeight="1">
      <c r="A4" s="774" t="str">
        <f>IF(Planowanie!H74&gt;"",Planowanie!H74,"Wersja pierwotna")</f>
        <v>Wersja pierwotna</v>
      </c>
      <c r="B4" s="775"/>
      <c r="C4" s="775"/>
      <c r="D4" s="775"/>
      <c r="E4" s="775"/>
      <c r="F4" s="775"/>
      <c r="G4" s="775"/>
      <c r="H4" s="775"/>
    </row>
    <row r="5" spans="1:15" ht="15" customHeight="1">
      <c r="A5" s="422" t="s">
        <v>43</v>
      </c>
      <c r="B5" s="422"/>
      <c r="C5" s="422"/>
      <c r="D5" s="422"/>
      <c r="E5" s="422"/>
      <c r="F5" s="422"/>
      <c r="G5" s="422"/>
      <c r="H5" s="422"/>
      <c r="I5" s="147"/>
      <c r="J5" s="147"/>
      <c r="K5" s="147"/>
      <c r="L5" s="147"/>
      <c r="M5" s="147"/>
      <c r="N5" s="147"/>
      <c r="O5" s="147"/>
    </row>
    <row r="6" spans="1:15" ht="3" customHeight="1">
      <c r="A6" s="405"/>
      <c r="B6" s="406"/>
      <c r="C6" s="406"/>
      <c r="D6" s="406"/>
      <c r="E6" s="406"/>
      <c r="F6" s="406"/>
      <c r="G6" s="406"/>
      <c r="H6" s="406"/>
      <c r="I6" s="147"/>
      <c r="J6" s="147"/>
      <c r="K6" s="147"/>
      <c r="L6" s="147"/>
      <c r="M6" s="147"/>
      <c r="N6" s="147"/>
      <c r="O6" s="147"/>
    </row>
    <row r="7" spans="1:8" ht="12.75">
      <c r="A7" s="407" t="s">
        <v>8</v>
      </c>
      <c r="B7" s="407"/>
      <c r="C7" s="407"/>
      <c r="D7" s="407"/>
      <c r="E7" s="407"/>
      <c r="F7" s="407"/>
      <c r="G7" s="407"/>
      <c r="H7" s="407"/>
    </row>
    <row r="8" spans="1:8" ht="30" customHeight="1">
      <c r="A8" s="408">
        <f>Program!A6</f>
        <v>0</v>
      </c>
      <c r="B8" s="408"/>
      <c r="C8" s="408"/>
      <c r="D8" s="408"/>
      <c r="E8" s="408"/>
      <c r="F8" s="408"/>
      <c r="G8" s="408"/>
      <c r="H8" s="408"/>
    </row>
    <row r="9" spans="1:10" s="150" customFormat="1" ht="3" customHeight="1">
      <c r="A9" s="409"/>
      <c r="B9" s="410"/>
      <c r="C9" s="410"/>
      <c r="D9" s="410"/>
      <c r="E9" s="410"/>
      <c r="F9" s="410"/>
      <c r="G9" s="410"/>
      <c r="H9" s="411"/>
      <c r="I9" s="148"/>
      <c r="J9" s="149"/>
    </row>
    <row r="10" spans="1:10" s="58" customFormat="1" ht="33.75" customHeight="1">
      <c r="A10" s="771" t="s">
        <v>184</v>
      </c>
      <c r="B10" s="767"/>
      <c r="C10" s="767"/>
      <c r="D10" s="767"/>
      <c r="E10" s="767"/>
      <c r="F10" s="767"/>
      <c r="G10" s="767"/>
      <c r="H10" s="767"/>
      <c r="I10" s="261"/>
      <c r="J10" s="262"/>
    </row>
    <row r="11" spans="1:10" s="150" customFormat="1" ht="33.75" customHeight="1">
      <c r="A11" s="768"/>
      <c r="B11" s="772"/>
      <c r="C11" s="772"/>
      <c r="D11" s="772"/>
      <c r="E11" s="772"/>
      <c r="F11" s="772"/>
      <c r="G11" s="772"/>
      <c r="H11" s="773"/>
      <c r="I11" s="148"/>
      <c r="J11" s="149"/>
    </row>
    <row r="12" spans="1:10" s="150" customFormat="1" ht="3" customHeight="1">
      <c r="A12" s="409"/>
      <c r="B12" s="410"/>
      <c r="C12" s="410"/>
      <c r="D12" s="410"/>
      <c r="E12" s="410"/>
      <c r="F12" s="410"/>
      <c r="G12" s="410"/>
      <c r="H12" s="411"/>
      <c r="I12" s="148"/>
      <c r="J12" s="149"/>
    </row>
    <row r="13" spans="1:10" s="150" customFormat="1" ht="15">
      <c r="A13" s="766" t="s">
        <v>185</v>
      </c>
      <c r="B13" s="767"/>
      <c r="C13" s="767"/>
      <c r="D13" s="767"/>
      <c r="E13" s="767"/>
      <c r="F13" s="767"/>
      <c r="G13" s="767"/>
      <c r="H13" s="767"/>
      <c r="I13" s="151"/>
      <c r="J13" s="149"/>
    </row>
    <row r="14" spans="1:10" s="150" customFormat="1" ht="15">
      <c r="A14" s="768"/>
      <c r="B14" s="769"/>
      <c r="C14" s="769"/>
      <c r="D14" s="769"/>
      <c r="E14" s="769"/>
      <c r="F14" s="769"/>
      <c r="G14" s="769"/>
      <c r="H14" s="770"/>
      <c r="I14" s="148"/>
      <c r="J14" s="149"/>
    </row>
    <row r="15" spans="1:10" s="150" customFormat="1" ht="3" customHeight="1">
      <c r="A15" s="409"/>
      <c r="B15" s="410"/>
      <c r="C15" s="410"/>
      <c r="D15" s="410"/>
      <c r="E15" s="410"/>
      <c r="F15" s="410"/>
      <c r="G15" s="410"/>
      <c r="H15" s="411"/>
      <c r="I15" s="148"/>
      <c r="J15" s="149"/>
    </row>
    <row r="16" spans="1:10" s="150" customFormat="1" ht="30" customHeight="1">
      <c r="A16" s="766" t="s">
        <v>366</v>
      </c>
      <c r="B16" s="767"/>
      <c r="C16" s="767"/>
      <c r="D16" s="767"/>
      <c r="E16" s="767"/>
      <c r="F16" s="767"/>
      <c r="G16" s="767"/>
      <c r="H16" s="767"/>
      <c r="I16" s="151"/>
      <c r="J16" s="149"/>
    </row>
    <row r="17" spans="1:10" s="150" customFormat="1" ht="15" customHeight="1">
      <c r="A17" s="403"/>
      <c r="B17" s="404"/>
      <c r="C17" s="404"/>
      <c r="D17" s="404"/>
      <c r="E17" s="404"/>
      <c r="F17" s="404"/>
      <c r="G17" s="404"/>
      <c r="H17" s="404"/>
      <c r="I17" s="148"/>
      <c r="J17" s="149"/>
    </row>
    <row r="18" spans="1:10" s="150" customFormat="1" ht="3" customHeight="1">
      <c r="A18" s="397"/>
      <c r="B18" s="398"/>
      <c r="C18" s="398"/>
      <c r="D18" s="398"/>
      <c r="E18" s="398"/>
      <c r="F18" s="398"/>
      <c r="G18" s="398"/>
      <c r="H18" s="398"/>
      <c r="I18" s="148"/>
      <c r="J18" s="149"/>
    </row>
    <row r="19" spans="1:10" s="150" customFormat="1" ht="15">
      <c r="A19" s="766" t="s">
        <v>186</v>
      </c>
      <c r="B19" s="767"/>
      <c r="C19" s="767"/>
      <c r="D19" s="767"/>
      <c r="E19" s="767"/>
      <c r="F19" s="767"/>
      <c r="G19" s="767"/>
      <c r="H19" s="767"/>
      <c r="I19" s="151"/>
      <c r="J19" s="149"/>
    </row>
    <row r="20" spans="1:10" s="150" customFormat="1" ht="30" customHeight="1">
      <c r="A20" s="403"/>
      <c r="B20" s="404"/>
      <c r="C20" s="404"/>
      <c r="D20" s="404"/>
      <c r="E20" s="404"/>
      <c r="F20" s="404"/>
      <c r="G20" s="404"/>
      <c r="H20" s="404"/>
      <c r="I20" s="148"/>
      <c r="J20" s="149"/>
    </row>
    <row r="21" spans="1:10" s="150" customFormat="1" ht="3" customHeight="1">
      <c r="A21" s="776"/>
      <c r="B21" s="398"/>
      <c r="C21" s="398"/>
      <c r="D21" s="398"/>
      <c r="E21" s="398"/>
      <c r="F21" s="398"/>
      <c r="G21" s="398"/>
      <c r="H21" s="398"/>
      <c r="I21" s="148"/>
      <c r="J21" s="149"/>
    </row>
    <row r="22" spans="1:10" s="153" customFormat="1" ht="15" customHeight="1">
      <c r="A22" s="399" t="s">
        <v>215</v>
      </c>
      <c r="B22" s="400"/>
      <c r="C22" s="400"/>
      <c r="D22" s="400"/>
      <c r="E22" s="400"/>
      <c r="F22" s="400"/>
      <c r="G22" s="400"/>
      <c r="H22" s="400"/>
      <c r="I22" s="152"/>
      <c r="J22" s="152"/>
    </row>
    <row r="23" spans="1:10" ht="30" customHeight="1">
      <c r="A23" s="395">
        <f>Program!A76</f>
        <v>0</v>
      </c>
      <c r="B23" s="396"/>
      <c r="C23" s="396"/>
      <c r="D23" s="396"/>
      <c r="E23" s="396"/>
      <c r="F23" s="396"/>
      <c r="G23" s="396"/>
      <c r="H23" s="396"/>
      <c r="I23" s="154"/>
      <c r="J23" s="154"/>
    </row>
    <row r="24" spans="1:10" ht="30" customHeight="1">
      <c r="A24" s="395">
        <f>Program!A77</f>
        <v>0</v>
      </c>
      <c r="B24" s="396"/>
      <c r="C24" s="396"/>
      <c r="D24" s="396"/>
      <c r="E24" s="396"/>
      <c r="F24" s="396"/>
      <c r="G24" s="396"/>
      <c r="H24" s="396"/>
      <c r="I24" s="154"/>
      <c r="J24" s="154"/>
    </row>
    <row r="25" spans="1:8" ht="30" customHeight="1">
      <c r="A25" s="395">
        <f>Program!A78</f>
        <v>0</v>
      </c>
      <c r="B25" s="396"/>
      <c r="C25" s="396"/>
      <c r="D25" s="396"/>
      <c r="E25" s="396"/>
      <c r="F25" s="396"/>
      <c r="G25" s="396"/>
      <c r="H25" s="396"/>
    </row>
    <row r="26" spans="1:8" ht="30" customHeight="1">
      <c r="A26" s="395">
        <f>Program!A79</f>
        <v>0</v>
      </c>
      <c r="B26" s="396"/>
      <c r="C26" s="396"/>
      <c r="D26" s="396"/>
      <c r="E26" s="396"/>
      <c r="F26" s="396"/>
      <c r="G26" s="396"/>
      <c r="H26" s="396"/>
    </row>
    <row r="27" spans="1:8" ht="30" customHeight="1">
      <c r="A27" s="395">
        <f>Program!A80</f>
        <v>0</v>
      </c>
      <c r="B27" s="396"/>
      <c r="C27" s="396"/>
      <c r="D27" s="396"/>
      <c r="E27" s="396"/>
      <c r="F27" s="396"/>
      <c r="G27" s="396"/>
      <c r="H27" s="396"/>
    </row>
    <row r="28" spans="1:8" ht="30" customHeight="1">
      <c r="A28" s="395">
        <f>Program!A81</f>
        <v>0</v>
      </c>
      <c r="B28" s="396"/>
      <c r="C28" s="396"/>
      <c r="D28" s="396"/>
      <c r="E28" s="396"/>
      <c r="F28" s="396"/>
      <c r="G28" s="396"/>
      <c r="H28" s="396"/>
    </row>
    <row r="29" spans="1:8" ht="30" customHeight="1">
      <c r="A29" s="395">
        <f>Program!A82</f>
        <v>0</v>
      </c>
      <c r="B29" s="396"/>
      <c r="C29" s="396"/>
      <c r="D29" s="396"/>
      <c r="E29" s="396"/>
      <c r="F29" s="396"/>
      <c r="G29" s="396"/>
      <c r="H29" s="396"/>
    </row>
    <row r="30" spans="1:8" ht="30" customHeight="1">
      <c r="A30" s="395">
        <f>Program!A83</f>
        <v>0</v>
      </c>
      <c r="B30" s="396"/>
      <c r="C30" s="396"/>
      <c r="D30" s="396"/>
      <c r="E30" s="396"/>
      <c r="F30" s="396"/>
      <c r="G30" s="396"/>
      <c r="H30" s="396"/>
    </row>
    <row r="31" spans="1:8" ht="30" customHeight="1">
      <c r="A31" s="395">
        <f>Program!A84</f>
        <v>0</v>
      </c>
      <c r="B31" s="396"/>
      <c r="C31" s="396"/>
      <c r="D31" s="396"/>
      <c r="E31" s="396"/>
      <c r="F31" s="396"/>
      <c r="G31" s="396"/>
      <c r="H31" s="396"/>
    </row>
    <row r="32" spans="1:8" ht="30" customHeight="1">
      <c r="A32" s="395">
        <f>Program!A85</f>
        <v>0</v>
      </c>
      <c r="B32" s="396"/>
      <c r="C32" s="396"/>
      <c r="D32" s="396"/>
      <c r="E32" s="396"/>
      <c r="F32" s="396"/>
      <c r="G32" s="396"/>
      <c r="H32" s="396"/>
    </row>
    <row r="33" spans="1:8" ht="30" customHeight="1">
      <c r="A33" s="395">
        <f>Program!A86</f>
        <v>0</v>
      </c>
      <c r="B33" s="396"/>
      <c r="C33" s="396"/>
      <c r="D33" s="396"/>
      <c r="E33" s="396"/>
      <c r="F33" s="396"/>
      <c r="G33" s="396"/>
      <c r="H33" s="396"/>
    </row>
    <row r="34" spans="1:8" ht="30" customHeight="1">
      <c r="A34" s="395">
        <f>Program!A87</f>
        <v>0</v>
      </c>
      <c r="B34" s="396"/>
      <c r="C34" s="396"/>
      <c r="D34" s="396"/>
      <c r="E34" s="396"/>
      <c r="F34" s="396"/>
      <c r="G34" s="396"/>
      <c r="H34" s="396"/>
    </row>
    <row r="35" spans="1:8" ht="30" customHeight="1">
      <c r="A35" s="395">
        <f>Program!A88</f>
        <v>0</v>
      </c>
      <c r="B35" s="396"/>
      <c r="C35" s="396"/>
      <c r="D35" s="396"/>
      <c r="E35" s="396"/>
      <c r="F35" s="396"/>
      <c r="G35" s="396"/>
      <c r="H35" s="396"/>
    </row>
    <row r="36" spans="1:8" ht="30" customHeight="1">
      <c r="A36" s="395">
        <f>Program!A89</f>
        <v>0</v>
      </c>
      <c r="B36" s="396"/>
      <c r="C36" s="396"/>
      <c r="D36" s="396"/>
      <c r="E36" s="396"/>
      <c r="F36" s="396"/>
      <c r="G36" s="396"/>
      <c r="H36" s="396"/>
    </row>
    <row r="37" spans="1:8" ht="30" customHeight="1">
      <c r="A37" s="395">
        <f>Program!A90</f>
        <v>0</v>
      </c>
      <c r="B37" s="396"/>
      <c r="C37" s="396"/>
      <c r="D37" s="396"/>
      <c r="E37" s="396"/>
      <c r="F37" s="396"/>
      <c r="G37" s="396"/>
      <c r="H37" s="396"/>
    </row>
    <row r="38" spans="1:8" ht="30" customHeight="1">
      <c r="A38" s="395">
        <f>Program!A91</f>
        <v>0</v>
      </c>
      <c r="B38" s="396"/>
      <c r="C38" s="396"/>
      <c r="D38" s="396"/>
      <c r="E38" s="396"/>
      <c r="F38" s="396"/>
      <c r="G38" s="396"/>
      <c r="H38" s="396"/>
    </row>
    <row r="39" spans="1:8" ht="30" customHeight="1">
      <c r="A39" s="395">
        <f>Program!A92</f>
        <v>0</v>
      </c>
      <c r="B39" s="396"/>
      <c r="C39" s="396"/>
      <c r="D39" s="396"/>
      <c r="E39" s="396"/>
      <c r="F39" s="396"/>
      <c r="G39" s="396"/>
      <c r="H39" s="396"/>
    </row>
    <row r="40" spans="1:8" ht="30" customHeight="1">
      <c r="A40" s="395">
        <f>Program!A93</f>
        <v>0</v>
      </c>
      <c r="B40" s="396"/>
      <c r="C40" s="396"/>
      <c r="D40" s="396"/>
      <c r="E40" s="396"/>
      <c r="F40" s="396"/>
      <c r="G40" s="396"/>
      <c r="H40" s="396"/>
    </row>
    <row r="41" spans="1:8" ht="30" customHeight="1">
      <c r="A41" s="395">
        <f>Program!A94</f>
        <v>0</v>
      </c>
      <c r="B41" s="396"/>
      <c r="C41" s="396"/>
      <c r="D41" s="396"/>
      <c r="E41" s="396"/>
      <c r="F41" s="396"/>
      <c r="G41" s="396"/>
      <c r="H41" s="396"/>
    </row>
    <row r="42" spans="1:8" ht="30" customHeight="1">
      <c r="A42" s="395">
        <f>Program!A95</f>
        <v>0</v>
      </c>
      <c r="B42" s="396"/>
      <c r="C42" s="396"/>
      <c r="D42" s="396"/>
      <c r="E42" s="396"/>
      <c r="F42" s="396"/>
      <c r="G42" s="396"/>
      <c r="H42" s="396"/>
    </row>
    <row r="43" spans="1:8" ht="30" customHeight="1">
      <c r="A43" s="395">
        <f>Program!A96</f>
        <v>0</v>
      </c>
      <c r="B43" s="396"/>
      <c r="C43" s="396"/>
      <c r="D43" s="396"/>
      <c r="E43" s="396"/>
      <c r="F43" s="396"/>
      <c r="G43" s="396"/>
      <c r="H43" s="396"/>
    </row>
    <row r="44" spans="1:8" ht="30" customHeight="1">
      <c r="A44" s="395">
        <f>Program!A97</f>
        <v>0</v>
      </c>
      <c r="B44" s="396"/>
      <c r="C44" s="396"/>
      <c r="D44" s="396"/>
      <c r="E44" s="396"/>
      <c r="F44" s="396"/>
      <c r="G44" s="396"/>
      <c r="H44" s="396"/>
    </row>
    <row r="45" spans="1:8" ht="30" customHeight="1">
      <c r="A45" s="395">
        <f>Program!A98</f>
        <v>0</v>
      </c>
      <c r="B45" s="396"/>
      <c r="C45" s="396"/>
      <c r="D45" s="396"/>
      <c r="E45" s="396"/>
      <c r="F45" s="396"/>
      <c r="G45" s="396"/>
      <c r="H45" s="396"/>
    </row>
    <row r="46" spans="1:8" ht="30" customHeight="1">
      <c r="A46" s="395">
        <f>Program!A99</f>
        <v>0</v>
      </c>
      <c r="B46" s="396"/>
      <c r="C46" s="396"/>
      <c r="D46" s="396"/>
      <c r="E46" s="396"/>
      <c r="F46" s="396"/>
      <c r="G46" s="396"/>
      <c r="H46" s="396"/>
    </row>
    <row r="47" spans="1:8" ht="30" customHeight="1">
      <c r="A47" s="395">
        <f>Program!A100</f>
        <v>0</v>
      </c>
      <c r="B47" s="396"/>
      <c r="C47" s="396"/>
      <c r="D47" s="396"/>
      <c r="E47" s="396"/>
      <c r="F47" s="396"/>
      <c r="G47" s="396"/>
      <c r="H47" s="396"/>
    </row>
    <row r="48" spans="1:8" ht="30" customHeight="1">
      <c r="A48" s="395">
        <f>Program!A101</f>
        <v>0</v>
      </c>
      <c r="B48" s="396"/>
      <c r="C48" s="396"/>
      <c r="D48" s="396"/>
      <c r="E48" s="396"/>
      <c r="F48" s="396"/>
      <c r="G48" s="396"/>
      <c r="H48" s="396"/>
    </row>
    <row r="49" spans="1:8" ht="30" customHeight="1">
      <c r="A49" s="395">
        <f>Program!A102</f>
        <v>0</v>
      </c>
      <c r="B49" s="396"/>
      <c r="C49" s="396"/>
      <c r="D49" s="396"/>
      <c r="E49" s="396"/>
      <c r="F49" s="396"/>
      <c r="G49" s="396"/>
      <c r="H49" s="396"/>
    </row>
    <row r="50" spans="1:8" ht="30" customHeight="1">
      <c r="A50" s="395">
        <f>Program!A103</f>
        <v>0</v>
      </c>
      <c r="B50" s="396"/>
      <c r="C50" s="396"/>
      <c r="D50" s="396"/>
      <c r="E50" s="396"/>
      <c r="F50" s="396"/>
      <c r="G50" s="396"/>
      <c r="H50" s="396"/>
    </row>
    <row r="51" spans="1:8" ht="30" customHeight="1">
      <c r="A51" s="395">
        <f>Program!A104</f>
        <v>0</v>
      </c>
      <c r="B51" s="396"/>
      <c r="C51" s="396"/>
      <c r="D51" s="396"/>
      <c r="E51" s="396"/>
      <c r="F51" s="396"/>
      <c r="G51" s="396"/>
      <c r="H51" s="396"/>
    </row>
    <row r="52" spans="1:8" ht="30" customHeight="1">
      <c r="A52" s="395">
        <f>Program!A105</f>
        <v>0</v>
      </c>
      <c r="B52" s="396"/>
      <c r="C52" s="396"/>
      <c r="D52" s="396"/>
      <c r="E52" s="396"/>
      <c r="F52" s="396"/>
      <c r="G52" s="396"/>
      <c r="H52" s="396"/>
    </row>
    <row r="53" spans="1:8" ht="30" customHeight="1">
      <c r="A53" s="395">
        <f>Program!A106</f>
        <v>0</v>
      </c>
      <c r="B53" s="396"/>
      <c r="C53" s="396"/>
      <c r="D53" s="396"/>
      <c r="E53" s="396"/>
      <c r="F53" s="396"/>
      <c r="G53" s="396"/>
      <c r="H53" s="396"/>
    </row>
    <row r="54" spans="1:8" ht="30" customHeight="1">
      <c r="A54" s="395">
        <f>Program!A107</f>
        <v>0</v>
      </c>
      <c r="B54" s="396"/>
      <c r="C54" s="396"/>
      <c r="D54" s="396"/>
      <c r="E54" s="396"/>
      <c r="F54" s="396"/>
      <c r="G54" s="396"/>
      <c r="H54" s="396"/>
    </row>
    <row r="55" spans="1:8" ht="30" customHeight="1">
      <c r="A55" s="395">
        <f>Program!A108</f>
        <v>0</v>
      </c>
      <c r="B55" s="396"/>
      <c r="C55" s="396"/>
      <c r="D55" s="396"/>
      <c r="E55" s="396"/>
      <c r="F55" s="396"/>
      <c r="G55" s="396"/>
      <c r="H55" s="396"/>
    </row>
    <row r="56" spans="1:8" ht="30" customHeight="1">
      <c r="A56" s="395">
        <f>Program!A109</f>
        <v>0</v>
      </c>
      <c r="B56" s="396"/>
      <c r="C56" s="396"/>
      <c r="D56" s="396"/>
      <c r="E56" s="396"/>
      <c r="F56" s="396"/>
      <c r="G56" s="396"/>
      <c r="H56" s="396"/>
    </row>
    <row r="57" spans="1:8" ht="30" customHeight="1">
      <c r="A57" s="395">
        <f>Program!A110</f>
        <v>0</v>
      </c>
      <c r="B57" s="396"/>
      <c r="C57" s="396"/>
      <c r="D57" s="396"/>
      <c r="E57" s="396"/>
      <c r="F57" s="396"/>
      <c r="G57" s="396"/>
      <c r="H57" s="396"/>
    </row>
    <row r="58" spans="1:8" ht="30" customHeight="1">
      <c r="A58" s="395">
        <f>Program!A111</f>
        <v>0</v>
      </c>
      <c r="B58" s="396"/>
      <c r="C58" s="396"/>
      <c r="D58" s="396"/>
      <c r="E58" s="396"/>
      <c r="F58" s="396"/>
      <c r="G58" s="396"/>
      <c r="H58" s="396"/>
    </row>
    <row r="59" spans="1:8" ht="30" customHeight="1">
      <c r="A59" s="395">
        <f>Program!A112</f>
        <v>0</v>
      </c>
      <c r="B59" s="396"/>
      <c r="C59" s="396"/>
      <c r="D59" s="396"/>
      <c r="E59" s="396"/>
      <c r="F59" s="396"/>
      <c r="G59" s="396"/>
      <c r="H59" s="396"/>
    </row>
    <row r="60" spans="1:8" ht="30" customHeight="1">
      <c r="A60" s="395">
        <f>Program!A113</f>
        <v>0</v>
      </c>
      <c r="B60" s="396"/>
      <c r="C60" s="396"/>
      <c r="D60" s="396"/>
      <c r="E60" s="396"/>
      <c r="F60" s="396"/>
      <c r="G60" s="396"/>
      <c r="H60" s="396"/>
    </row>
    <row r="61" spans="1:8" ht="30" customHeight="1">
      <c r="A61" s="395">
        <f>Program!A114</f>
        <v>0</v>
      </c>
      <c r="B61" s="396"/>
      <c r="C61" s="396"/>
      <c r="D61" s="396"/>
      <c r="E61" s="396"/>
      <c r="F61" s="396"/>
      <c r="G61" s="396"/>
      <c r="H61" s="396"/>
    </row>
  </sheetData>
  <sheetProtection sheet="1" objects="1" scenarios="1" formatRows="0"/>
  <mergeCells count="62">
    <mergeCell ref="A4:H4"/>
    <mergeCell ref="A15:H15"/>
    <mergeCell ref="A24:H24"/>
    <mergeCell ref="A25:H25"/>
    <mergeCell ref="A28:H28"/>
    <mergeCell ref="A23:H23"/>
    <mergeCell ref="A19:H19"/>
    <mergeCell ref="A20:H20"/>
    <mergeCell ref="A18:H18"/>
    <mergeCell ref="A21:H21"/>
    <mergeCell ref="A22:H22"/>
    <mergeCell ref="A35:H35"/>
    <mergeCell ref="A40:H40"/>
    <mergeCell ref="A41:H41"/>
    <mergeCell ref="A42:H42"/>
    <mergeCell ref="A26:H26"/>
    <mergeCell ref="A27:H27"/>
    <mergeCell ref="A36:H36"/>
    <mergeCell ref="A38:H38"/>
    <mergeCell ref="A39:H39"/>
    <mergeCell ref="A30:H30"/>
    <mergeCell ref="A32:H32"/>
    <mergeCell ref="A33:H33"/>
    <mergeCell ref="A34:H34"/>
    <mergeCell ref="A37:H37"/>
    <mergeCell ref="A31:H31"/>
    <mergeCell ref="A29:H29"/>
    <mergeCell ref="A48:H48"/>
    <mergeCell ref="A49:H49"/>
    <mergeCell ref="A43:H43"/>
    <mergeCell ref="A44:H44"/>
    <mergeCell ref="A45:H45"/>
    <mergeCell ref="A46:H46"/>
    <mergeCell ref="A47:H47"/>
    <mergeCell ref="F2:H2"/>
    <mergeCell ref="A9:H9"/>
    <mergeCell ref="A1:H1"/>
    <mergeCell ref="A2:E2"/>
    <mergeCell ref="A17:H17"/>
    <mergeCell ref="A3:H3"/>
    <mergeCell ref="A5:H5"/>
    <mergeCell ref="A7:H7"/>
    <mergeCell ref="A16:H16"/>
    <mergeCell ref="A14:H14"/>
    <mergeCell ref="A8:H8"/>
    <mergeCell ref="A6:H6"/>
    <mergeCell ref="A10:H10"/>
    <mergeCell ref="A11:H11"/>
    <mergeCell ref="A12:H12"/>
    <mergeCell ref="A13:H13"/>
    <mergeCell ref="A50:H50"/>
    <mergeCell ref="A51:H51"/>
    <mergeCell ref="A52:H52"/>
    <mergeCell ref="A53:H53"/>
    <mergeCell ref="A54:H54"/>
    <mergeCell ref="A60:H60"/>
    <mergeCell ref="A61:H61"/>
    <mergeCell ref="A55:H55"/>
    <mergeCell ref="A56:H56"/>
    <mergeCell ref="A57:H57"/>
    <mergeCell ref="A58:H58"/>
    <mergeCell ref="A59:H59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90"/>
  <sheetViews>
    <sheetView zoomScalePageLayoutView="0" workbookViewId="0" topLeftCell="A1">
      <selection activeCell="Q32" sqref="Q32"/>
    </sheetView>
  </sheetViews>
  <sheetFormatPr defaultColWidth="9.140625" defaultRowHeight="15"/>
  <cols>
    <col min="1" max="1" width="46.00390625" style="19" customWidth="1"/>
    <col min="2" max="2" width="12.7109375" style="19" customWidth="1"/>
    <col min="3" max="4" width="9.140625" style="19" customWidth="1"/>
    <col min="5" max="5" width="9.8515625" style="19" bestFit="1" customWidth="1"/>
    <col min="6" max="7" width="9.140625" style="19" customWidth="1"/>
    <col min="8" max="8" width="8.8515625" style="19" customWidth="1"/>
    <col min="9" max="9" width="9.140625" style="19" customWidth="1"/>
    <col min="10" max="10" width="11.140625" style="19" customWidth="1"/>
    <col min="11" max="11" width="9.140625" style="19" customWidth="1"/>
    <col min="12" max="12" width="9.57421875" style="19" customWidth="1"/>
    <col min="13" max="13" width="8.8515625" style="19" customWidth="1"/>
    <col min="14" max="14" width="9.00390625" style="19" customWidth="1"/>
    <col min="15" max="15" width="6.28125" style="19" customWidth="1"/>
    <col min="16" max="16" width="5.28125" style="19" customWidth="1"/>
    <col min="17" max="17" width="4.57421875" style="19" customWidth="1"/>
    <col min="18" max="23" width="9.140625" style="19" customWidth="1"/>
    <col min="24" max="24" width="7.28125" style="19" customWidth="1"/>
    <col min="25" max="25" width="8.421875" style="19" customWidth="1"/>
    <col min="26" max="26" width="8.140625" style="19" customWidth="1"/>
    <col min="27" max="27" width="4.28125" style="19" customWidth="1"/>
    <col min="28" max="28" width="4.00390625" style="19" customWidth="1"/>
    <col min="29" max="29" width="3.8515625" style="19" customWidth="1"/>
    <col min="30" max="16384" width="9.140625" style="19" customWidth="1"/>
  </cols>
  <sheetData>
    <row r="1" spans="1:8" ht="30">
      <c r="A1" s="18" t="s">
        <v>5</v>
      </c>
      <c r="B1" s="19" t="s">
        <v>204</v>
      </c>
      <c r="G1" s="19" t="s">
        <v>231</v>
      </c>
      <c r="H1" s="19">
        <f>IF(Planowanie!I7="ok",1,0)</f>
        <v>0</v>
      </c>
    </row>
    <row r="2" spans="1:13" ht="15">
      <c r="A2" s="18" t="s">
        <v>6</v>
      </c>
      <c r="B2" s="19" t="b">
        <f>AND(Planowanie!E7&gt;"",Planowanie!E8&gt;"",Planowanie!E9&gt;"",Planowanie!E10&gt;"",Planowanie!E11&gt;"",Planowanie!E12&gt;"",Planowanie!E13&gt;"",Planowanie!E14&gt;"",Planowanie!E15&gt;"",Planowanie!E16&gt;"",Planowanie!E17&gt;"",Planowanie!E18&gt;"")</f>
        <v>0</v>
      </c>
      <c r="C2" s="19">
        <f>IF(B2=TRUE,1,0)</f>
        <v>0</v>
      </c>
      <c r="E2" s="19" t="b">
        <f>AND(Planowanie!I7="OK",Planowanie!I19="OK",Planowanie!I19="OK")</f>
        <v>0</v>
      </c>
      <c r="H2" s="19">
        <f>IF(Planowanie!I19="ok",1,0)</f>
        <v>0</v>
      </c>
      <c r="J2" s="269" t="s">
        <v>201</v>
      </c>
      <c r="K2" s="269">
        <f>IF(Planowanie!B32&gt;"",1,0)</f>
        <v>0</v>
      </c>
      <c r="L2" s="269">
        <f>IF(Planowanie!B39&gt;"",1,0)</f>
        <v>0</v>
      </c>
      <c r="M2" s="269">
        <f>SUM(K2:L2)</f>
        <v>0</v>
      </c>
    </row>
    <row r="3" spans="1:14" ht="15">
      <c r="A3" s="18" t="s">
        <v>7</v>
      </c>
      <c r="B3" s="19" t="s">
        <v>205</v>
      </c>
      <c r="H3" s="19">
        <f>IF(Planowanie!I21="ok",1,0)</f>
        <v>0</v>
      </c>
      <c r="J3" s="269"/>
      <c r="K3" s="269">
        <f>IF(Planowanie!B32="",1,0)</f>
        <v>1</v>
      </c>
      <c r="L3" s="269">
        <f>IF(Planowanie!B39="",1,0)</f>
        <v>1</v>
      </c>
      <c r="M3" s="269">
        <f>SUM(K3:L3)</f>
        <v>2</v>
      </c>
      <c r="N3" s="19" t="b">
        <f>OR(M2=2,M3=2)</f>
        <v>1</v>
      </c>
    </row>
    <row r="4" spans="2:8" ht="15">
      <c r="B4" s="19" t="b">
        <f>AND(' Partnerzy (zał.1)'!A8&gt;"",' Partnerzy (zał.1)'!B9&gt;"",' Partnerzy (zał.1)'!B11&gt;"",' Partnerzy (zał.1)'!B12&gt;"",' Partnerzy (zał.1)'!B13&gt;"",' Partnerzy (zał.1)'!B14&gt;"",' Partnerzy (zał.1)'!B15&gt;"",' Partnerzy (zał.1)'!D16&gt;"",' Partnerzy (zał.1)'!B17&gt;"",' Partnerzy (zał.1)'!B18&gt;"",' Partnerzy (zał.1)'!B19&gt;"")</f>
        <v>0</v>
      </c>
      <c r="C4" s="19">
        <f>IF(B4=TRUE,1,0)</f>
        <v>0</v>
      </c>
      <c r="H4" s="19">
        <f>IF(Planowanie!I22="ok",1,0)</f>
        <v>0</v>
      </c>
    </row>
    <row r="5" spans="1:8" ht="15">
      <c r="A5" s="18" t="s">
        <v>8</v>
      </c>
      <c r="H5" s="19">
        <f>IF(Planowanie!I24="ok",1,0)</f>
        <v>0</v>
      </c>
    </row>
    <row r="6" spans="1:8" ht="15">
      <c r="A6" s="18" t="s">
        <v>9</v>
      </c>
      <c r="H6" s="19">
        <f>IF(Planowanie!I31="ok",1,0)</f>
        <v>0</v>
      </c>
    </row>
    <row r="7" spans="2:11" ht="15">
      <c r="B7" s="19" t="s">
        <v>207</v>
      </c>
      <c r="C7" s="65">
        <f>IF('Kosztorys inne (zał.2)'!C10="",0,1)</f>
        <v>1</v>
      </c>
      <c r="D7" s="65">
        <f>IF('Kosztorys inne (zał.2)'!D10="",0,1)</f>
        <v>1</v>
      </c>
      <c r="H7" s="19">
        <f>IF(Planowanie!I38="ok",1,0)</f>
        <v>1</v>
      </c>
      <c r="K7" s="111"/>
    </row>
    <row r="8" spans="1:11" ht="15">
      <c r="A8" s="17" t="s">
        <v>138</v>
      </c>
      <c r="B8" s="20" t="b">
        <f>AND(C7=1,C8=1,C9=1,C10=1)</f>
        <v>1</v>
      </c>
      <c r="C8" s="65">
        <f>IF('Kosztorys inne (zał.2)'!C11="",0,1)</f>
        <v>1</v>
      </c>
      <c r="D8" s="65">
        <f>IF('Kosztorys inne (zał.2)'!D11="",0,1)</f>
        <v>1</v>
      </c>
      <c r="E8" s="19">
        <f>IF(B8=TRUE,1,0)</f>
        <v>1</v>
      </c>
      <c r="H8" s="19">
        <f>IF(Planowanie!I42="ok",1,0)</f>
        <v>0</v>
      </c>
      <c r="K8" s="111"/>
    </row>
    <row r="9" spans="1:11" ht="15">
      <c r="A9" s="17" t="s">
        <v>80</v>
      </c>
      <c r="B9" s="20" t="b">
        <f>AND(D7=1,D8=1,D9=1,D10=1)</f>
        <v>1</v>
      </c>
      <c r="C9" s="65">
        <f>IF('Kosztorys inne (zał.2)'!C12="",0,1)</f>
        <v>1</v>
      </c>
      <c r="D9" s="65">
        <f>IF('Kosztorys inne (zał.2)'!D12="",0,1)</f>
        <v>1</v>
      </c>
      <c r="E9" s="19">
        <f>IF(B9=TRUE,1,0)</f>
        <v>1</v>
      </c>
      <c r="H9" s="19">
        <f>IF(Planowanie!I44="ok",1,0)</f>
        <v>0</v>
      </c>
      <c r="K9" s="111"/>
    </row>
    <row r="10" spans="1:11" ht="15">
      <c r="A10" s="17" t="s">
        <v>81</v>
      </c>
      <c r="C10" s="65">
        <f>IF('Kosztorys inne (zał.2)'!C13="",0,1)</f>
        <v>1</v>
      </c>
      <c r="D10" s="65">
        <f>IF('Kosztorys inne (zał.2)'!D13="",0,1)</f>
        <v>1</v>
      </c>
      <c r="E10" s="19">
        <f>SUM(E8:E9)</f>
        <v>2</v>
      </c>
      <c r="H10" s="19">
        <f>IF(Planowanie!I46="ok",1,0)</f>
        <v>1</v>
      </c>
      <c r="K10" s="111"/>
    </row>
    <row r="11" spans="1:8" ht="15">
      <c r="A11" s="17" t="s">
        <v>82</v>
      </c>
      <c r="B11" s="19">
        <f>IF(Planowanie!B39&gt;"",1,0)</f>
        <v>0</v>
      </c>
      <c r="C11" s="19">
        <f>IF(B12&gt;0,1,0)</f>
        <v>0</v>
      </c>
      <c r="H11" s="19">
        <f>IF(Planowanie!I48="ok",1,0)</f>
        <v>0</v>
      </c>
    </row>
    <row r="12" spans="1:11" ht="15">
      <c r="A12" s="17" t="s">
        <v>135</v>
      </c>
      <c r="B12" s="21">
        <f>SUM('Kosztorys inne (zał.2)'!C17:C32)</f>
        <v>0</v>
      </c>
      <c r="C12" s="19" t="b">
        <f>AND(B12&gt;0,B13&gt;0)</f>
        <v>0</v>
      </c>
      <c r="D12" s="19" t="b">
        <f>AND(B12=0,B13=0)</f>
        <v>1</v>
      </c>
      <c r="H12" s="19">
        <f>IF(Planowanie!I50="ok",1,0)</f>
        <v>0</v>
      </c>
      <c r="K12" s="270">
        <v>10</v>
      </c>
    </row>
    <row r="13" spans="1:14" ht="15">
      <c r="A13" s="22" t="s">
        <v>1</v>
      </c>
      <c r="B13" s="19">
        <f>Planowanie!B39</f>
        <v>0</v>
      </c>
      <c r="C13" s="19">
        <f>IF(C12=TRUE,1,0)</f>
        <v>0</v>
      </c>
      <c r="D13" s="19">
        <f>IF(D12=TRUE,1,0)</f>
        <v>1</v>
      </c>
      <c r="E13" s="19">
        <f>SUM(C13:D13)</f>
        <v>1</v>
      </c>
      <c r="H13" s="19">
        <f>IF(Planowanie!I52="ok",1,0)</f>
        <v>0</v>
      </c>
      <c r="K13" s="19">
        <f>SUM(K16:K22)</f>
        <v>4</v>
      </c>
      <c r="L13" s="19">
        <f>SUM(L16:L22)</f>
        <v>4</v>
      </c>
      <c r="M13" s="19">
        <f>SUM(M16:M22)</f>
        <v>4</v>
      </c>
      <c r="N13" s="19">
        <f>SUM(N16:N22)</f>
        <v>4</v>
      </c>
    </row>
    <row r="14" spans="1:14" ht="15">
      <c r="A14" s="23" t="s">
        <v>12</v>
      </c>
      <c r="B14" s="269" t="s">
        <v>208</v>
      </c>
      <c r="C14" s="269">
        <f>IF('Kosztorys (zał.1)'!A10&gt;"",1,0)</f>
        <v>0</v>
      </c>
      <c r="D14" s="269">
        <f>IF('Kosztorys (zał.1)'!I10&gt;0,1,0)</f>
        <v>0</v>
      </c>
      <c r="H14" s="19">
        <f>IF(Planowanie!I54="ok",1,0)</f>
        <v>0</v>
      </c>
      <c r="J14" s="270" t="s">
        <v>208</v>
      </c>
      <c r="K14" s="26">
        <v>3</v>
      </c>
      <c r="L14" s="26" t="s">
        <v>350</v>
      </c>
      <c r="M14" s="26">
        <v>4</v>
      </c>
      <c r="N14" s="26" t="s">
        <v>351</v>
      </c>
    </row>
    <row r="15" spans="1:14" ht="15">
      <c r="A15" s="23" t="s">
        <v>13</v>
      </c>
      <c r="B15" s="269"/>
      <c r="C15" s="269">
        <f>IF('Kosztorys (zał.1)'!A11&gt;"",1,0)</f>
        <v>0</v>
      </c>
      <c r="D15" s="269">
        <f>IF('Kosztorys (zał.1)'!I11&gt;0,1,0)</f>
        <v>0</v>
      </c>
      <c r="G15" s="19">
        <f>IF(Planowanie!I84="ok",1,0)</f>
        <v>1</v>
      </c>
      <c r="J15" s="270" t="b">
        <f>OR(K13=10,L13=10,M13=10,N13=10)</f>
        <v>0</v>
      </c>
      <c r="K15" s="19" t="b">
        <f>AND('Kosztorys (zał.1)'!A10&gt;"",'Kosztorys (zał.1)'!A11&gt;"",'Kosztorys (zał.1)'!A12&gt;"")</f>
        <v>0</v>
      </c>
      <c r="L15" s="19" t="b">
        <f>AND('Kosztorys (zał.1)'!A10&gt;"",'Kosztorys (zał.1)'!A11&gt;"",'Kosztorys (zał.1)'!A12&gt;"",'Kosztorys (zał.1)'!A14&gt;"")</f>
        <v>0</v>
      </c>
      <c r="M15" s="19" t="b">
        <f>AND('Kosztorys (zał.1)'!A10&gt;"",'Kosztorys (zał.1)'!A11&gt;"",'Kosztorys (zał.1)'!A12&gt;"",'Kosztorys (zał.1)'!A13&gt;"")</f>
        <v>0</v>
      </c>
      <c r="N15" s="19" t="b">
        <f>AND('Kosztorys (zał.1)'!A10&gt;"",'Kosztorys (zał.1)'!A11&gt;"",'Kosztorys (zał.1)'!A12&gt;"",'Kosztorys (zał.1)'!A13&gt;"",'Kosztorys (zał.1)'!A14&gt;"")</f>
        <v>0</v>
      </c>
    </row>
    <row r="16" spans="1:14" ht="15">
      <c r="A16" s="23" t="s">
        <v>14</v>
      </c>
      <c r="B16" s="269"/>
      <c r="C16" s="269">
        <f>IF('Kosztorys (zał.1)'!A12&gt;"",1,0)</f>
        <v>0</v>
      </c>
      <c r="D16" s="269">
        <f>IF('Kosztorys (zał.1)'!I12&gt;0,1,0)</f>
        <v>0</v>
      </c>
      <c r="G16" s="19">
        <f>IF(Planowanie!I86="ok",1,0)</f>
        <v>1</v>
      </c>
      <c r="J16" s="270">
        <f>IF(J15=TRUE,1,0)</f>
        <v>0</v>
      </c>
      <c r="K16" s="19" t="b">
        <f>IF(K15=TRUE,3)</f>
        <v>0</v>
      </c>
      <c r="L16" s="19">
        <f>IF(L15=TRUE,2,"")</f>
      </c>
      <c r="M16" s="19">
        <f>IF(M15=TRUE,2,"")</f>
      </c>
      <c r="N16" s="19">
        <f>IF(N15=TRUE,1,"")</f>
      </c>
    </row>
    <row r="17" spans="1:14" ht="15">
      <c r="A17" s="23" t="s">
        <v>270</v>
      </c>
      <c r="B17" s="269"/>
      <c r="C17" s="269">
        <f>IF('Kosztorys (zał.1)'!A13&gt;"",1,0)</f>
        <v>0</v>
      </c>
      <c r="D17" s="269">
        <f>IF('Kosztorys (zał.1)'!I13&gt;0,1,0)</f>
        <v>0</v>
      </c>
      <c r="G17" s="19">
        <f>IF(Planowanie!I88="ok",1,0)</f>
        <v>1</v>
      </c>
      <c r="K17" s="19">
        <f>N264</f>
        <v>4</v>
      </c>
      <c r="L17" s="19">
        <f>N264</f>
        <v>4</v>
      </c>
      <c r="M17" s="19">
        <f>N264</f>
        <v>4</v>
      </c>
      <c r="N17" s="19">
        <f>N264</f>
        <v>4</v>
      </c>
    </row>
    <row r="18" spans="1:14" ht="15">
      <c r="A18" s="23" t="s">
        <v>271</v>
      </c>
      <c r="B18" s="269"/>
      <c r="C18" s="269">
        <f>N264</f>
        <v>4</v>
      </c>
      <c r="D18" s="269">
        <f>listy!O264</f>
        <v>4</v>
      </c>
      <c r="F18" s="19">
        <f>SUM(G18:H18)</f>
        <v>5</v>
      </c>
      <c r="G18" s="19">
        <f>SUM(G15:G17)</f>
        <v>3</v>
      </c>
      <c r="H18" s="283">
        <f>SUM(H1:H17)</f>
        <v>2</v>
      </c>
      <c r="K18" s="19">
        <f>IF('Kosztorys (zał.1)'!I10&gt;0,1,0)</f>
        <v>0</v>
      </c>
      <c r="L18" s="19">
        <f>IF('Kosztorys (zał.1)'!I10&gt;0,1,0)</f>
        <v>0</v>
      </c>
      <c r="M18" s="19">
        <f>IF('Kosztorys (zał.1)'!I10&gt;0,1,0)</f>
        <v>0</v>
      </c>
      <c r="N18" s="19">
        <f>IF('Kosztorys (zał.1)'!I10&gt;0,1,0)</f>
        <v>0</v>
      </c>
    </row>
    <row r="19" spans="1:14" ht="15">
      <c r="A19" s="23" t="s">
        <v>15</v>
      </c>
      <c r="B19" s="269"/>
      <c r="C19" s="269">
        <f>IF('Kosztorys (zał.1)'!A14&gt;"",1,0)</f>
        <v>0</v>
      </c>
      <c r="D19" s="269">
        <f>IF('Kosztorys (zał.1)'!I14&gt;0,1,0)</f>
        <v>0</v>
      </c>
      <c r="H19" s="19">
        <f>IF(Planowanie!I84="OK",1,0)</f>
        <v>1</v>
      </c>
      <c r="K19" s="19">
        <f>IF('Kosztorys (zał.1)'!I11&gt;0,1,0)</f>
        <v>0</v>
      </c>
      <c r="L19" s="19">
        <f>IF('Kosztorys (zał.1)'!I11&gt;0,1,0)</f>
        <v>0</v>
      </c>
      <c r="M19" s="19">
        <f>IF('Kosztorys (zał.1)'!I11&gt;0,1,0)</f>
        <v>0</v>
      </c>
      <c r="N19" s="19">
        <f>IF('Kosztorys (zał.1)'!I11&gt;0,1,0)</f>
        <v>0</v>
      </c>
    </row>
    <row r="20" spans="1:14" ht="15">
      <c r="A20" s="23" t="s">
        <v>16</v>
      </c>
      <c r="B20" s="269"/>
      <c r="C20" s="269"/>
      <c r="D20" s="269"/>
      <c r="H20" s="19">
        <f>IF(Planowanie!I86="OK",1,0)</f>
        <v>1</v>
      </c>
      <c r="K20" s="19">
        <f>IF('Kosztorys (zał.1)'!I12&gt;0,1,0)</f>
        <v>0</v>
      </c>
      <c r="L20" s="19">
        <f>IF('Kosztorys (zał.1)'!I12&gt;0,1,0)</f>
        <v>0</v>
      </c>
      <c r="M20" s="19">
        <f>IF('Kosztorys (zał.1)'!I12&gt;0,1,0)</f>
        <v>0</v>
      </c>
      <c r="N20" s="19">
        <f>IF('Kosztorys (zał.1)'!I12&gt;0,1,0)</f>
        <v>0</v>
      </c>
    </row>
    <row r="21" spans="1:14" ht="15">
      <c r="A21" s="23" t="s">
        <v>17</v>
      </c>
      <c r="H21" s="19">
        <f>SUM(H18:H20)</f>
        <v>4</v>
      </c>
      <c r="K21" s="19">
        <f>IF('Kosztorys (zał.1)'!I13&gt;0,1,0)</f>
        <v>0</v>
      </c>
      <c r="L21" s="19">
        <f>IF('Kosztorys (zał.1)'!I13&gt;0,1,0)</f>
        <v>0</v>
      </c>
      <c r="M21" s="19">
        <f>IF('Kosztorys (zał.1)'!I13&gt;0,1,0)</f>
        <v>0</v>
      </c>
      <c r="N21" s="19">
        <f>IF('Kosztorys (zał.1)'!I13&gt;0,1,0)</f>
        <v>0</v>
      </c>
    </row>
    <row r="22" spans="1:14" ht="15">
      <c r="A22" s="23" t="s">
        <v>18</v>
      </c>
      <c r="B22" s="19" t="s">
        <v>295</v>
      </c>
      <c r="C22" s="19">
        <f>IF(Program!F30&gt;0,1,0)</f>
        <v>0</v>
      </c>
      <c r="D22" s="19">
        <f>IF(Program!E65&gt;=0,1,0)</f>
        <v>1</v>
      </c>
      <c r="E22" s="19">
        <f>IF(Program!F65&gt;=0,1,0)</f>
        <v>1</v>
      </c>
      <c r="F22" s="19">
        <f>IF(Program!G65&gt;=0,1,0)</f>
        <v>1</v>
      </c>
      <c r="G22" s="19">
        <f>IF(Program!H65&gt;=0,1,0)</f>
        <v>1</v>
      </c>
      <c r="H22" s="19">
        <f>IF(Program!I65&gt;=0,1,0)</f>
        <v>1</v>
      </c>
      <c r="J22" s="19" t="s">
        <v>227</v>
      </c>
      <c r="K22" s="19">
        <f>IF('Kosztorys (zał.1)'!I14&gt;0,1,0)</f>
        <v>0</v>
      </c>
      <c r="L22" s="19">
        <f>IF('Kosztorys (zał.1)'!I14&gt;0,1,0)</f>
        <v>0</v>
      </c>
      <c r="M22" s="19">
        <f>IF('Kosztorys (zał.1)'!I14&gt;0,1,0)</f>
        <v>0</v>
      </c>
      <c r="N22" s="19">
        <f>IF('Kosztorys (zał.1)'!I14&gt;0,1,0)</f>
        <v>0</v>
      </c>
    </row>
    <row r="23" spans="1:10" ht="15">
      <c r="A23" s="23" t="s">
        <v>19</v>
      </c>
      <c r="B23" s="19" t="s">
        <v>296</v>
      </c>
      <c r="C23" s="19">
        <f>IF(Program!F31&gt;0,1,0)</f>
        <v>0</v>
      </c>
      <c r="D23" s="19">
        <f>IF(Program!D66&gt;=0,1,0)</f>
        <v>1</v>
      </c>
      <c r="E23" s="19">
        <f>IF(Program!E66&gt;=0,1,0)</f>
        <v>1</v>
      </c>
      <c r="F23" s="19">
        <f>IF(Program!F66&gt;=0,1,0)</f>
        <v>1</v>
      </c>
      <c r="G23" s="19">
        <f>IF(Program!H66&gt;=0,1,0)</f>
        <v>1</v>
      </c>
      <c r="H23" s="19">
        <f>IF(Program!I66&gt;=0,1,0)</f>
        <v>1</v>
      </c>
      <c r="J23" s="19">
        <f>IF('Wskaźniki (zał.2)'!D10&gt;0,1,0)</f>
        <v>0</v>
      </c>
    </row>
    <row r="24" spans="1:10" ht="15">
      <c r="A24" s="23" t="s">
        <v>20</v>
      </c>
      <c r="B24" s="19" t="s">
        <v>297</v>
      </c>
      <c r="C24" s="19">
        <f>IF(Program!F32&gt;0,1,0)</f>
        <v>0</v>
      </c>
      <c r="D24" s="19">
        <f>IF(Program!D67&gt;=0,1,0)</f>
        <v>1</v>
      </c>
      <c r="E24" s="19">
        <f>IF(Program!E67&gt;=0,1,0)</f>
        <v>1</v>
      </c>
      <c r="F24" s="19">
        <f>IF(Program!F67&gt;=0,1,0)</f>
        <v>1</v>
      </c>
      <c r="G24" s="19">
        <f>IF(Program!H67&gt;=0,1,0)</f>
        <v>1</v>
      </c>
      <c r="H24" s="19">
        <f>IF(Program!I67&gt;=0,1,0)</f>
        <v>1</v>
      </c>
      <c r="J24" s="19">
        <f>IF('Wskaźniki (zał.2)'!D11&gt;0,1,0)</f>
        <v>0</v>
      </c>
    </row>
    <row r="25" spans="1:10" ht="15">
      <c r="A25" s="23" t="s">
        <v>21</v>
      </c>
      <c r="B25" s="19" t="s">
        <v>298</v>
      </c>
      <c r="C25" s="19">
        <f>IF(Program!F33&gt;0,1,0)</f>
        <v>0</v>
      </c>
      <c r="D25" s="19">
        <f>IF(Program!D68&gt;=0,1,0)</f>
        <v>1</v>
      </c>
      <c r="E25" s="19">
        <f>IF(Program!E68&gt;=0,1,0)</f>
        <v>1</v>
      </c>
      <c r="F25" s="19">
        <f>IF(Program!F68&gt;=0,1,0)</f>
        <v>1</v>
      </c>
      <c r="G25" s="19">
        <f>IF(Program!H68&gt;=0,1,0)</f>
        <v>1</v>
      </c>
      <c r="H25" s="19">
        <f>IF(Program!I68&gt;=0,1,0)</f>
        <v>1</v>
      </c>
      <c r="J25" s="19">
        <f>IF('Wskaźniki (zał.2)'!D12&gt;=0,1,0)</f>
        <v>1</v>
      </c>
    </row>
    <row r="26" spans="1:10" ht="15">
      <c r="A26" s="23" t="s">
        <v>211</v>
      </c>
      <c r="B26" s="19" t="s">
        <v>299</v>
      </c>
      <c r="C26" s="19">
        <f>IF(Program!F34&gt;0,1,0)</f>
        <v>0</v>
      </c>
      <c r="D26" s="19">
        <f>IF(Program!D69&gt;=0,1,0)</f>
        <v>1</v>
      </c>
      <c r="E26" s="19">
        <f>IF(Program!E69&gt;=0,1,0)</f>
        <v>1</v>
      </c>
      <c r="F26" s="19">
        <f>IF(Program!F69&gt;=0,1,0)</f>
        <v>1</v>
      </c>
      <c r="G26" s="19">
        <f>IF(Program!H69&gt;=0,1,0)</f>
        <v>1</v>
      </c>
      <c r="H26" s="19">
        <f>IF(Program!I69&gt;=0,1,0)</f>
        <v>1</v>
      </c>
      <c r="J26" s="19">
        <f>IF('Wskaźniki (zał.2)'!D13&gt;=0,1,0)</f>
        <v>1</v>
      </c>
    </row>
    <row r="27" spans="1:10" ht="15">
      <c r="A27" s="23" t="s">
        <v>212</v>
      </c>
      <c r="B27" s="19" t="s">
        <v>300</v>
      </c>
      <c r="C27" s="19">
        <f>IF(Program!F35&gt;0,1,0)</f>
        <v>0</v>
      </c>
      <c r="J27" s="19">
        <f>IF('Wskaźniki (zał.2)'!D14&gt;=0,1,0)</f>
        <v>1</v>
      </c>
    </row>
    <row r="28" spans="1:10" ht="15">
      <c r="A28" s="22" t="s">
        <v>2</v>
      </c>
      <c r="B28" s="19" t="s">
        <v>301</v>
      </c>
      <c r="C28" s="19">
        <f>IF(Program!F36&gt;0,1,0)</f>
        <v>0</v>
      </c>
      <c r="J28" s="19">
        <f>IF('Wskaźniki (zał.2)'!D16&gt;=0,1,0)</f>
        <v>1</v>
      </c>
    </row>
    <row r="29" spans="1:10" ht="15">
      <c r="A29" s="19" t="s">
        <v>34</v>
      </c>
      <c r="B29" s="19" t="s">
        <v>302</v>
      </c>
      <c r="C29" s="19">
        <f>IF(Program!F37&gt;0,1,0)</f>
        <v>0</v>
      </c>
      <c r="J29" s="19">
        <f>IF('Wskaźniki (zał.2)'!D18&gt;=0,1,0)</f>
        <v>1</v>
      </c>
    </row>
    <row r="30" spans="1:10" ht="15">
      <c r="A30" s="19" t="s">
        <v>33</v>
      </c>
      <c r="B30" s="19" t="s">
        <v>303</v>
      </c>
      <c r="C30" s="19">
        <f>IF(Program!G33&gt;0,1,0)</f>
        <v>0</v>
      </c>
      <c r="J30" s="19">
        <f>IF('Wskaźniki (zał.2)'!D19&gt;=0,1,0)</f>
        <v>1</v>
      </c>
    </row>
    <row r="31" spans="1:10" ht="15">
      <c r="A31" s="19" t="s">
        <v>32</v>
      </c>
      <c r="B31" s="19" t="s">
        <v>305</v>
      </c>
      <c r="C31" s="19">
        <f>IF(Program!A40&gt;"",1,0)</f>
        <v>0</v>
      </c>
      <c r="J31" s="19">
        <f>IF('Wskaźniki (zał.2)'!D20&gt;=0,1,0)</f>
        <v>1</v>
      </c>
    </row>
    <row r="32" spans="1:10" ht="15">
      <c r="A32" s="19" t="s">
        <v>31</v>
      </c>
      <c r="B32" s="19" t="s">
        <v>306</v>
      </c>
      <c r="C32" s="19">
        <f>IF(Program!A44&gt;"",1,0)</f>
        <v>0</v>
      </c>
      <c r="J32" s="19">
        <f>IF('Wskaźniki (zał.2)'!D21&gt;=0,1,0)</f>
        <v>1</v>
      </c>
    </row>
    <row r="33" spans="1:14" ht="15">
      <c r="A33" s="19" t="s">
        <v>209</v>
      </c>
      <c r="B33" s="19" t="s">
        <v>307</v>
      </c>
      <c r="C33" s="19">
        <f>IF(Program!A47&gt;"",1,0)</f>
        <v>0</v>
      </c>
      <c r="J33" s="19">
        <f>IF(M33=2,1,0)</f>
        <v>0</v>
      </c>
      <c r="K33" s="19">
        <f>IF('Wskaźniki (zał.2)'!A22&gt;"",1,0)</f>
        <v>0</v>
      </c>
      <c r="L33" s="19">
        <f>IF('Wskaźniki (zał.2)'!D23&gt;=0,1,0)</f>
        <v>1</v>
      </c>
      <c r="M33" s="19">
        <f>SUM(K33:L33)</f>
        <v>1</v>
      </c>
      <c r="N33" s="19">
        <v>24</v>
      </c>
    </row>
    <row r="34" spans="1:13" ht="15">
      <c r="A34" s="19" t="s">
        <v>210</v>
      </c>
      <c r="B34" s="19" t="s">
        <v>308</v>
      </c>
      <c r="C34" s="19">
        <f>IF(Program!A50&gt;"",1,0)</f>
        <v>0</v>
      </c>
      <c r="J34" s="19">
        <f>IF(M34=0,1,0)</f>
        <v>1</v>
      </c>
      <c r="K34" s="19">
        <f>IF('Wskaźniki (zał.2)'!A22&gt;"",1,0)</f>
        <v>0</v>
      </c>
      <c r="L34" s="19">
        <f>IF('Wskaźniki (zał.2)'!D23&gt;0,1,0)</f>
        <v>0</v>
      </c>
      <c r="M34" s="19">
        <f>SUM(K34:L34)</f>
        <v>0</v>
      </c>
    </row>
    <row r="35" spans="1:10" ht="15">
      <c r="A35" s="22" t="s">
        <v>3</v>
      </c>
      <c r="B35" s="19" t="s">
        <v>304</v>
      </c>
      <c r="C35" s="19">
        <f>IF(Program!A53&gt;"",1,0)</f>
        <v>0</v>
      </c>
      <c r="J35" s="19">
        <f>SUM(J23:J34)</f>
        <v>9</v>
      </c>
    </row>
    <row r="36" spans="1:10" ht="15">
      <c r="A36" s="24" t="s">
        <v>266</v>
      </c>
      <c r="B36" s="19" t="s">
        <v>304</v>
      </c>
      <c r="C36" s="19">
        <f>IF(Program!A53&gt;"",1,0)</f>
        <v>0</v>
      </c>
      <c r="J36" s="19">
        <f>IF('Wskaźniki (zał.2)'!E10&gt;0,1,0)</f>
        <v>0</v>
      </c>
    </row>
    <row r="37" spans="1:10" ht="15">
      <c r="A37" s="24" t="s">
        <v>267</v>
      </c>
      <c r="B37" s="19" t="s">
        <v>309</v>
      </c>
      <c r="C37" s="19">
        <f>IF(Program!A76&gt;"",1,0)</f>
        <v>0</v>
      </c>
      <c r="J37" s="19">
        <f>IF('Wskaźniki (zał.2)'!E11&gt;0,1,0)</f>
        <v>0</v>
      </c>
    </row>
    <row r="38" spans="1:10" ht="15">
      <c r="A38" s="24" t="s">
        <v>22</v>
      </c>
      <c r="B38" s="19" t="s">
        <v>310</v>
      </c>
      <c r="C38" s="19">
        <f>IF(Program!A77&gt;"",1,0)</f>
        <v>0</v>
      </c>
      <c r="J38" s="19">
        <f>IF('Wskaźniki (zał.2)'!E12&gt;0,1,0)</f>
        <v>0</v>
      </c>
    </row>
    <row r="39" spans="1:10" ht="15">
      <c r="A39" s="25" t="s">
        <v>23</v>
      </c>
      <c r="B39" s="19" t="s">
        <v>311</v>
      </c>
      <c r="C39" s="19">
        <f>IF(Program!A78&gt;"",1,0)</f>
        <v>0</v>
      </c>
      <c r="J39" s="19">
        <f>IF('Wskaźniki (zał.2)'!E13&gt;0,1,0)</f>
        <v>0</v>
      </c>
    </row>
    <row r="40" spans="1:10" ht="15">
      <c r="A40" s="24" t="s">
        <v>24</v>
      </c>
      <c r="B40" s="19" t="s">
        <v>312</v>
      </c>
      <c r="C40" s="19">
        <f>IF(Program!A79&gt;"",1,0)</f>
        <v>0</v>
      </c>
      <c r="J40" s="19">
        <f>IF('Wskaźniki (zał.2)'!E14&gt;0,1,0)</f>
        <v>0</v>
      </c>
    </row>
    <row r="41" spans="1:10" ht="15">
      <c r="A41" s="19" t="s">
        <v>209</v>
      </c>
      <c r="B41" s="19" t="s">
        <v>313</v>
      </c>
      <c r="C41" s="19">
        <f>IF(Program!A80&gt;"",1,0)</f>
        <v>0</v>
      </c>
      <c r="J41" s="19">
        <f>IF('Wskaźniki (zał.2)'!E16&gt;0,1,0)</f>
        <v>0</v>
      </c>
    </row>
    <row r="42" spans="1:10" ht="15">
      <c r="A42" s="24" t="s">
        <v>25</v>
      </c>
      <c r="B42" s="19" t="s">
        <v>314</v>
      </c>
      <c r="C42" s="19">
        <f>IF(Program!A81&gt;"",1,0)</f>
        <v>0</v>
      </c>
      <c r="J42" s="19">
        <f>IF('Wskaźniki (zał.2)'!E18&gt;0,1,0)</f>
        <v>0</v>
      </c>
    </row>
    <row r="43" spans="1:10" ht="15">
      <c r="A43" s="22" t="s">
        <v>4</v>
      </c>
      <c r="B43" s="19" t="s">
        <v>315</v>
      </c>
      <c r="C43" s="19">
        <f>IF(Program!I76&gt;0,1,0)</f>
        <v>0</v>
      </c>
      <c r="J43" s="19">
        <f>IF('Wskaźniki (zał.2)'!E19&gt;0,1,0)</f>
        <v>0</v>
      </c>
    </row>
    <row r="44" spans="1:10" ht="15">
      <c r="A44" s="19" t="s">
        <v>26</v>
      </c>
      <c r="B44" s="19" t="s">
        <v>316</v>
      </c>
      <c r="C44" s="19">
        <f>IF(Program!I77&gt;0,1,0)</f>
        <v>0</v>
      </c>
      <c r="J44" s="19">
        <f>IF('Wskaźniki (zał.2)'!E20&gt;0,1,0)</f>
        <v>0</v>
      </c>
    </row>
    <row r="45" spans="1:10" ht="15">
      <c r="A45" s="19" t="s">
        <v>27</v>
      </c>
      <c r="B45" s="19" t="s">
        <v>317</v>
      </c>
      <c r="C45" s="19">
        <f>IF(Program!I78&gt;0,1,0)</f>
        <v>0</v>
      </c>
      <c r="J45" s="19">
        <f>IF('Wskaźniki (zał.2)'!E21&gt;0,1,0)</f>
        <v>0</v>
      </c>
    </row>
    <row r="46" spans="1:13" ht="15">
      <c r="A46" s="19" t="s">
        <v>28</v>
      </c>
      <c r="B46" s="19" t="s">
        <v>318</v>
      </c>
      <c r="C46" s="19">
        <f>IF(Program!I79&gt;0,1,0)</f>
        <v>0</v>
      </c>
      <c r="J46" s="19">
        <f>IF(M46=2,1,0)</f>
        <v>0</v>
      </c>
      <c r="K46" s="19">
        <f>IF('Wskaźniki (zał.2)'!A22&gt;"",1,0)</f>
        <v>0</v>
      </c>
      <c r="L46" s="19">
        <f>IF('Wskaźniki (zał.2)'!E23&gt;0,1,0)</f>
        <v>0</v>
      </c>
      <c r="M46" s="19">
        <f>SUM(K46:L46)</f>
        <v>0</v>
      </c>
    </row>
    <row r="47" spans="1:13" ht="15">
      <c r="A47" s="19" t="s">
        <v>214</v>
      </c>
      <c r="B47" s="19" t="s">
        <v>319</v>
      </c>
      <c r="C47" s="19">
        <f>IF(Program!I80&gt;0,1,0)</f>
        <v>0</v>
      </c>
      <c r="J47" s="19">
        <f>IF(M47=0,1,0)</f>
        <v>1</v>
      </c>
      <c r="K47" s="19">
        <f>IF('Wskaźniki (zał.2)'!A22&gt;"",1,0)</f>
        <v>0</v>
      </c>
      <c r="L47" s="19">
        <f>IF('Wskaźniki (zał.2)'!E23&gt;0,1,0)</f>
        <v>0</v>
      </c>
      <c r="M47" s="19">
        <f>SUM(K47:L47)</f>
        <v>0</v>
      </c>
    </row>
    <row r="48" spans="1:11" ht="15">
      <c r="A48" s="19" t="s">
        <v>29</v>
      </c>
      <c r="B48" s="19" t="s">
        <v>320</v>
      </c>
      <c r="C48" s="19">
        <f>IF(Program!I81&gt;0,1,0)</f>
        <v>0</v>
      </c>
      <c r="J48" s="19">
        <f>SUM(J36:J47)</f>
        <v>1</v>
      </c>
      <c r="K48" s="297">
        <f>J35+J48</f>
        <v>10</v>
      </c>
    </row>
    <row r="49" spans="1:2" ht="15">
      <c r="A49" s="19" t="s">
        <v>213</v>
      </c>
      <c r="B49" s="19" t="s">
        <v>321</v>
      </c>
    </row>
    <row r="50" spans="1:9" ht="15">
      <c r="A50" s="19" t="s">
        <v>30</v>
      </c>
      <c r="C50" s="19">
        <f>SUM(C22:C49)</f>
        <v>0</v>
      </c>
      <c r="D50" s="19">
        <f>SUM(D22:D49)</f>
        <v>5</v>
      </c>
      <c r="E50" s="19">
        <f>SUM(E22:E49)</f>
        <v>5</v>
      </c>
      <c r="F50" s="19">
        <f>SUM(F22:F49)</f>
        <v>5</v>
      </c>
      <c r="G50" s="19">
        <f>SUM(G22:G49)</f>
        <v>5</v>
      </c>
      <c r="H50" s="19">
        <f>SUM(H22:H49)</f>
        <v>5</v>
      </c>
      <c r="I50" s="19">
        <f>SUM(C50:H50)</f>
        <v>25</v>
      </c>
    </row>
    <row r="51" spans="1:10" ht="15">
      <c r="A51" s="19" t="s">
        <v>0</v>
      </c>
      <c r="J51" s="26" t="s">
        <v>228</v>
      </c>
    </row>
    <row r="52" ht="15">
      <c r="J52" s="19">
        <f>IF(Wniosek!A11&gt;"",1,0)</f>
        <v>0</v>
      </c>
    </row>
    <row r="53" ht="15">
      <c r="J53" s="19">
        <f>IF(Wniosek!A14&gt;"",1,0)</f>
        <v>0</v>
      </c>
    </row>
    <row r="54" spans="1:10" ht="15">
      <c r="A54" s="19" t="s">
        <v>35</v>
      </c>
      <c r="J54" s="19">
        <f>IF(Wniosek!A17&gt;"",1,0)</f>
        <v>0</v>
      </c>
    </row>
    <row r="55" spans="1:10" ht="15">
      <c r="A55" s="19" t="s">
        <v>37</v>
      </c>
      <c r="J55" s="19">
        <f>IF(Wniosek!A19&gt;"",1,0)</f>
        <v>1</v>
      </c>
    </row>
    <row r="56" spans="1:10" ht="15">
      <c r="A56" s="19" t="s">
        <v>36</v>
      </c>
      <c r="J56" s="19">
        <f>IF(Wniosek!A20&gt;"",1,0)</f>
        <v>0</v>
      </c>
    </row>
    <row r="57" spans="1:10" ht="15">
      <c r="A57" s="19" t="s">
        <v>194</v>
      </c>
      <c r="J57" s="19">
        <f>IF(Wniosek!A23&gt;"",1,0)</f>
        <v>0</v>
      </c>
    </row>
    <row r="58" spans="1:10" ht="15">
      <c r="A58" s="19" t="s">
        <v>38</v>
      </c>
      <c r="J58" s="19">
        <f>IF(Wniosek!A24&gt;"",1,0)</f>
        <v>0</v>
      </c>
    </row>
    <row r="59" spans="1:10" ht="15">
      <c r="A59" s="27" t="s">
        <v>51</v>
      </c>
      <c r="J59" s="19">
        <f>IF(Wniosek!A25&gt;"",1,0)</f>
        <v>0</v>
      </c>
    </row>
    <row r="60" spans="1:10" ht="15">
      <c r="A60" s="28" t="s">
        <v>68</v>
      </c>
      <c r="B60" s="19">
        <v>2014</v>
      </c>
      <c r="C60" s="19">
        <f>Planowanie!B19</f>
        <v>0</v>
      </c>
      <c r="D60" s="19">
        <f>IF(C60&gt;0,C60,"")</f>
      </c>
      <c r="J60" s="19">
        <f>IF(Wniosek!A26&gt;"",1,0)</f>
        <v>0</v>
      </c>
    </row>
    <row r="61" spans="1:10" ht="15">
      <c r="A61" s="28" t="s">
        <v>52</v>
      </c>
      <c r="B61" s="19">
        <v>2015</v>
      </c>
      <c r="C61" s="19">
        <f>Planowanie!C19</f>
        <v>0</v>
      </c>
      <c r="D61" s="19">
        <f aca="true" t="shared" si="0" ref="D61:D66">IF(C61&gt;0,C61,"")</f>
      </c>
      <c r="J61" s="19">
        <f>IF(Wniosek!A27&gt;"",1,0)</f>
        <v>0</v>
      </c>
    </row>
    <row r="62" spans="1:10" ht="15">
      <c r="A62" s="28" t="s">
        <v>53</v>
      </c>
      <c r="B62" s="19">
        <v>2016</v>
      </c>
      <c r="C62" s="19">
        <f>Planowanie!D19</f>
        <v>0</v>
      </c>
      <c r="D62" s="19">
        <f t="shared" si="0"/>
      </c>
      <c r="J62" s="19">
        <f>IF(Wniosek!A28&gt;"",1,0)</f>
        <v>0</v>
      </c>
    </row>
    <row r="63" spans="1:10" ht="15">
      <c r="A63" s="28" t="s">
        <v>54</v>
      </c>
      <c r="B63" s="19">
        <v>2017</v>
      </c>
      <c r="C63" s="19">
        <f>Planowanie!E19</f>
        <v>0</v>
      </c>
      <c r="D63" s="19">
        <f t="shared" si="0"/>
      </c>
      <c r="J63" s="19">
        <f>SUM(J52:J62)</f>
        <v>1</v>
      </c>
    </row>
    <row r="64" spans="1:7" ht="15">
      <c r="A64" s="28" t="s">
        <v>55</v>
      </c>
      <c r="B64" s="19">
        <v>2018</v>
      </c>
      <c r="C64" s="19">
        <f>Planowanie!F19</f>
        <v>0</v>
      </c>
      <c r="D64" s="19">
        <f t="shared" si="0"/>
      </c>
      <c r="F64" s="19" t="s">
        <v>229</v>
      </c>
      <c r="G64" s="19">
        <f>IF(Wniosek!A23&gt;"",1,0)</f>
        <v>0</v>
      </c>
    </row>
    <row r="65" spans="1:7" ht="15">
      <c r="A65" s="28" t="s">
        <v>56</v>
      </c>
      <c r="B65" s="19">
        <v>2019</v>
      </c>
      <c r="C65" s="19">
        <f>Planowanie!G19</f>
        <v>0</v>
      </c>
      <c r="D65" s="19">
        <f t="shared" si="0"/>
      </c>
      <c r="G65" s="19">
        <f>IF(Wniosek!A24&gt;"",1,0)</f>
        <v>0</v>
      </c>
    </row>
    <row r="66" spans="1:7" ht="15">
      <c r="A66" s="28" t="s">
        <v>57</v>
      </c>
      <c r="B66" s="19">
        <v>2020</v>
      </c>
      <c r="C66" s="19">
        <f>Planowanie!H19</f>
        <v>0</v>
      </c>
      <c r="D66" s="19">
        <f t="shared" si="0"/>
      </c>
      <c r="G66" s="19">
        <f>IF(Wniosek!A25&gt;"",1,0)</f>
        <v>0</v>
      </c>
    </row>
    <row r="67" spans="1:7" ht="15">
      <c r="A67" s="28" t="s">
        <v>59</v>
      </c>
      <c r="G67" s="19">
        <f>IF(Wniosek!A26&gt;"",1,0)</f>
        <v>0</v>
      </c>
    </row>
    <row r="68" spans="1:7" ht="15">
      <c r="A68" s="28" t="s">
        <v>60</v>
      </c>
      <c r="B68" s="19" t="s">
        <v>201</v>
      </c>
      <c r="G68" s="19">
        <f>IF(Wniosek!A27&gt;"",1,0)</f>
        <v>0</v>
      </c>
    </row>
    <row r="69" spans="1:7" ht="15">
      <c r="A69" s="28" t="s">
        <v>61</v>
      </c>
      <c r="B69" s="19">
        <f>IF(Planowanie!B33="Edukacja:",1,0)</f>
        <v>0</v>
      </c>
      <c r="G69" s="19">
        <f>IF(Wniosek!A28&gt;"",1,0)</f>
        <v>0</v>
      </c>
    </row>
    <row r="70" spans="1:7" ht="15">
      <c r="A70" s="28" t="s">
        <v>62</v>
      </c>
      <c r="B70" s="19">
        <f>IF(Planowanie!B34="Mieszkalnictwo:",1,0)</f>
        <v>0</v>
      </c>
      <c r="G70" s="19">
        <f>SUM(G64:G69)</f>
        <v>0</v>
      </c>
    </row>
    <row r="71" spans="1:3" ht="15">
      <c r="A71" s="28" t="s">
        <v>63</v>
      </c>
      <c r="B71" s="19">
        <f>IF(Planowanie!B35="Praca:",1,0)</f>
        <v>0</v>
      </c>
      <c r="C71" s="19">
        <f>SUM(B69:B71)</f>
        <v>0</v>
      </c>
    </row>
    <row r="72" spans="1:2" ht="15">
      <c r="A72" s="28" t="s">
        <v>64</v>
      </c>
      <c r="B72" s="19">
        <f>IF(Planowanie!B36="Zdrowie:",1,0)</f>
        <v>0</v>
      </c>
    </row>
    <row r="73" ht="15">
      <c r="A73" s="28" t="s">
        <v>65</v>
      </c>
    </row>
    <row r="74" spans="1:2" ht="15">
      <c r="A74" s="28" t="s">
        <v>66</v>
      </c>
      <c r="B74" s="19" t="s">
        <v>202</v>
      </c>
    </row>
    <row r="75" spans="1:9" ht="15">
      <c r="A75" s="28" t="s">
        <v>67</v>
      </c>
      <c r="B75" s="19">
        <f>IF(Planowanie!B19&gt;0,1,0)</f>
        <v>0</v>
      </c>
      <c r="C75" s="19">
        <f>IF(Planowanie!C19&gt;0,1,0)</f>
        <v>0</v>
      </c>
      <c r="D75" s="19">
        <f>IF(Planowanie!D19&gt;0,1,0)</f>
        <v>0</v>
      </c>
      <c r="E75" s="19">
        <f>IF(Planowanie!E19&gt;0,1,0)</f>
        <v>0</v>
      </c>
      <c r="F75" s="19">
        <f>IF(Planowanie!F19&gt;0,1,0)</f>
        <v>0</v>
      </c>
      <c r="G75" s="19">
        <f>IF(Planowanie!G19&gt;0,1,0)</f>
        <v>0</v>
      </c>
      <c r="H75" s="19">
        <f>IF(Planowanie!H19&gt;0,1,0)</f>
        <v>0</v>
      </c>
      <c r="I75" s="19">
        <f>SUM(B75:H75)</f>
        <v>0</v>
      </c>
    </row>
    <row r="76" ht="15">
      <c r="A76" s="28" t="s">
        <v>58</v>
      </c>
    </row>
    <row r="77" ht="15">
      <c r="B77" s="19" t="s">
        <v>203</v>
      </c>
    </row>
    <row r="78" ht="15">
      <c r="A78" s="19" t="s">
        <v>1</v>
      </c>
    </row>
    <row r="79" spans="1:2" ht="30">
      <c r="A79" s="29" t="s">
        <v>200</v>
      </c>
      <c r="B79" s="19">
        <f>IF(Planowanie!B25="Zwiększenie uczestnictwa w edukacji uczniów oraz studentów pochodzenia romskiego.",1,0)</f>
        <v>0</v>
      </c>
    </row>
    <row r="80" ht="15">
      <c r="A80" s="29" t="s">
        <v>2</v>
      </c>
    </row>
    <row r="81" spans="1:2" ht="30">
      <c r="A81" s="29" t="s">
        <v>196</v>
      </c>
      <c r="B81" s="19">
        <f>IF(Planowanie!B26="Zwiększenie efektywności działań zmierzających do poprawy stanu infrastruktury mieszkaniowej.",1,0)</f>
        <v>0</v>
      </c>
    </row>
    <row r="82" ht="15">
      <c r="A82" s="29" t="s">
        <v>3</v>
      </c>
    </row>
    <row r="83" spans="1:3" ht="30">
      <c r="A83" s="29" t="s">
        <v>197</v>
      </c>
      <c r="B83" s="19">
        <f>IF(Planowanie!B27="Podniesienie poziomu aktywności zawodowej Romów.",1,0)</f>
        <v>0</v>
      </c>
      <c r="C83" s="19">
        <f>SUM(B79:B83)</f>
        <v>0</v>
      </c>
    </row>
    <row r="84" ht="15">
      <c r="A84" s="29" t="s">
        <v>4</v>
      </c>
    </row>
    <row r="85" ht="45">
      <c r="A85" s="29" t="s">
        <v>198</v>
      </c>
    </row>
    <row r="86" ht="15">
      <c r="A86" s="30" t="s">
        <v>199</v>
      </c>
    </row>
    <row r="88" ht="15">
      <c r="A88" s="19" t="s">
        <v>43</v>
      </c>
    </row>
    <row r="89" ht="15">
      <c r="A89" s="19" t="s">
        <v>79</v>
      </c>
    </row>
    <row r="90" ht="15">
      <c r="A90" s="19" t="s">
        <v>78</v>
      </c>
    </row>
    <row r="92" spans="1:2" ht="15">
      <c r="A92" s="17" t="s">
        <v>138</v>
      </c>
      <c r="B92" s="19">
        <v>1</v>
      </c>
    </row>
    <row r="93" spans="1:3" ht="30">
      <c r="A93" s="29" t="s">
        <v>83</v>
      </c>
      <c r="B93" s="19">
        <v>2</v>
      </c>
      <c r="C93" s="25"/>
    </row>
    <row r="94" spans="1:3" ht="60">
      <c r="A94" s="29" t="s">
        <v>84</v>
      </c>
      <c r="B94" s="19" t="s">
        <v>138</v>
      </c>
      <c r="C94" s="25"/>
    </row>
    <row r="95" spans="1:3" ht="45">
      <c r="A95" s="29" t="s">
        <v>85</v>
      </c>
      <c r="B95" s="19" t="s">
        <v>138</v>
      </c>
      <c r="C95" s="25"/>
    </row>
    <row r="96" spans="1:3" ht="30">
      <c r="A96" s="29" t="s">
        <v>86</v>
      </c>
      <c r="B96" s="19" t="s">
        <v>138</v>
      </c>
      <c r="C96" s="25"/>
    </row>
    <row r="97" spans="1:3" ht="60">
      <c r="A97" s="29" t="s">
        <v>87</v>
      </c>
      <c r="B97" s="19" t="s">
        <v>138</v>
      </c>
      <c r="C97" s="25"/>
    </row>
    <row r="98" spans="1:3" ht="45">
      <c r="A98" s="29" t="s">
        <v>88</v>
      </c>
      <c r="B98" s="19" t="s">
        <v>138</v>
      </c>
      <c r="C98" s="25"/>
    </row>
    <row r="99" spans="1:3" ht="75">
      <c r="A99" s="29" t="s">
        <v>89</v>
      </c>
      <c r="B99" s="19" t="s">
        <v>138</v>
      </c>
      <c r="C99" s="25"/>
    </row>
    <row r="100" spans="1:3" ht="30">
      <c r="A100" s="29" t="s">
        <v>90</v>
      </c>
      <c r="B100" s="19" t="s">
        <v>138</v>
      </c>
      <c r="C100" s="25"/>
    </row>
    <row r="101" spans="1:3" ht="60">
      <c r="A101" s="29" t="s">
        <v>91</v>
      </c>
      <c r="B101" s="19" t="s">
        <v>138</v>
      </c>
      <c r="C101" s="25"/>
    </row>
    <row r="102" spans="1:3" ht="30">
      <c r="A102" s="29" t="s">
        <v>92</v>
      </c>
      <c r="B102" s="19" t="s">
        <v>138</v>
      </c>
      <c r="C102" s="25"/>
    </row>
    <row r="103" spans="1:3" ht="30">
      <c r="A103" s="29" t="s">
        <v>93</v>
      </c>
      <c r="B103" s="19" t="s">
        <v>138</v>
      </c>
      <c r="C103" s="25"/>
    </row>
    <row r="104" spans="1:3" ht="45">
      <c r="A104" s="29" t="s">
        <v>94</v>
      </c>
      <c r="B104" s="19" t="s">
        <v>138</v>
      </c>
      <c r="C104" s="25"/>
    </row>
    <row r="105" spans="1:3" ht="45">
      <c r="A105" s="29" t="s">
        <v>95</v>
      </c>
      <c r="B105" s="19" t="s">
        <v>138</v>
      </c>
      <c r="C105" s="25"/>
    </row>
    <row r="106" spans="1:3" ht="15">
      <c r="A106" s="31" t="s">
        <v>80</v>
      </c>
      <c r="B106" s="31"/>
      <c r="C106" s="25"/>
    </row>
    <row r="107" spans="1:3" ht="30">
      <c r="A107" s="29" t="s">
        <v>96</v>
      </c>
      <c r="B107" s="31" t="s">
        <v>2</v>
      </c>
      <c r="C107" s="25"/>
    </row>
    <row r="108" spans="1:3" ht="45">
      <c r="A108" s="29" t="s">
        <v>97</v>
      </c>
      <c r="B108" s="31" t="s">
        <v>2</v>
      </c>
      <c r="C108" s="25"/>
    </row>
    <row r="109" spans="1:3" ht="45">
      <c r="A109" s="29" t="s">
        <v>98</v>
      </c>
      <c r="B109" s="31" t="s">
        <v>2</v>
      </c>
      <c r="C109" s="25"/>
    </row>
    <row r="110" spans="1:3" ht="15">
      <c r="A110" s="31" t="s">
        <v>81</v>
      </c>
      <c r="C110" s="25"/>
    </row>
    <row r="111" spans="1:3" ht="30">
      <c r="A111" s="29" t="s">
        <v>99</v>
      </c>
      <c r="C111" s="25"/>
    </row>
    <row r="112" spans="1:3" ht="30">
      <c r="A112" s="29" t="s">
        <v>100</v>
      </c>
      <c r="C112" s="25"/>
    </row>
    <row r="113" spans="1:3" ht="75">
      <c r="A113" s="29" t="s">
        <v>101</v>
      </c>
      <c r="C113" s="25"/>
    </row>
    <row r="114" spans="1:3" ht="15">
      <c r="A114" s="29" t="s">
        <v>102</v>
      </c>
      <c r="C114" s="25"/>
    </row>
    <row r="115" spans="1:3" ht="105">
      <c r="A115" s="29" t="s">
        <v>103</v>
      </c>
      <c r="C115" s="25"/>
    </row>
    <row r="116" spans="1:3" ht="75">
      <c r="A116" s="29" t="s">
        <v>104</v>
      </c>
      <c r="C116" s="25"/>
    </row>
    <row r="117" spans="1:3" ht="30">
      <c r="A117" s="29" t="s">
        <v>105</v>
      </c>
      <c r="C117" s="25"/>
    </row>
    <row r="118" spans="1:3" ht="75">
      <c r="A118" s="29" t="s">
        <v>106</v>
      </c>
      <c r="C118" s="25"/>
    </row>
    <row r="119" spans="1:3" ht="45">
      <c r="A119" s="29" t="s">
        <v>107</v>
      </c>
      <c r="C119" s="25"/>
    </row>
    <row r="120" spans="1:3" ht="33.75" customHeight="1">
      <c r="A120" s="32" t="s">
        <v>108</v>
      </c>
      <c r="C120" s="25"/>
    </row>
    <row r="121" spans="1:3" ht="15">
      <c r="A121" s="31" t="s">
        <v>82</v>
      </c>
      <c r="C121" s="25"/>
    </row>
    <row r="122" spans="1:3" ht="60">
      <c r="A122" s="29" t="s">
        <v>109</v>
      </c>
      <c r="C122" s="25"/>
    </row>
    <row r="123" spans="1:3" ht="30">
      <c r="A123" s="29" t="s">
        <v>110</v>
      </c>
      <c r="C123" s="25"/>
    </row>
    <row r="124" spans="1:3" ht="60">
      <c r="A124" s="29" t="s">
        <v>111</v>
      </c>
      <c r="C124" s="25"/>
    </row>
    <row r="125" spans="1:3" ht="45">
      <c r="A125" s="29" t="s">
        <v>112</v>
      </c>
      <c r="C125" s="25"/>
    </row>
    <row r="126" spans="1:3" ht="15">
      <c r="A126" s="29" t="s">
        <v>113</v>
      </c>
      <c r="C126" s="25"/>
    </row>
    <row r="127" spans="1:3" ht="45">
      <c r="A127" s="29" t="s">
        <v>114</v>
      </c>
      <c r="C127" s="25"/>
    </row>
    <row r="128" spans="1:3" ht="15">
      <c r="A128" s="29" t="s">
        <v>115</v>
      </c>
      <c r="C128" s="25"/>
    </row>
    <row r="129" spans="1:3" ht="30">
      <c r="A129" s="29" t="s">
        <v>116</v>
      </c>
      <c r="C129" s="25"/>
    </row>
    <row r="130" spans="1:3" ht="30">
      <c r="A130" s="29" t="s">
        <v>117</v>
      </c>
      <c r="C130" s="25"/>
    </row>
    <row r="131" spans="1:3" ht="15">
      <c r="A131" s="29" t="s">
        <v>118</v>
      </c>
      <c r="C131" s="25"/>
    </row>
    <row r="132" spans="1:3" ht="45">
      <c r="A132" s="29" t="s">
        <v>119</v>
      </c>
      <c r="C132" s="25"/>
    </row>
    <row r="133" spans="1:3" ht="45">
      <c r="A133" s="29" t="s">
        <v>120</v>
      </c>
      <c r="C133" s="25"/>
    </row>
    <row r="134" spans="1:3" ht="45">
      <c r="A134" s="29" t="s">
        <v>121</v>
      </c>
      <c r="C134" s="25"/>
    </row>
    <row r="135" spans="1:3" ht="30">
      <c r="A135" s="29" t="s">
        <v>122</v>
      </c>
      <c r="C135" s="25"/>
    </row>
    <row r="136" spans="1:3" ht="30">
      <c r="A136" s="29" t="s">
        <v>123</v>
      </c>
      <c r="C136" s="25"/>
    </row>
    <row r="137" ht="15">
      <c r="A137" s="33"/>
    </row>
    <row r="138" ht="15">
      <c r="A138" s="17" t="s">
        <v>1</v>
      </c>
    </row>
    <row r="139" ht="15">
      <c r="A139" s="17" t="s">
        <v>2</v>
      </c>
    </row>
    <row r="140" ht="15">
      <c r="A140" s="17" t="s">
        <v>3</v>
      </c>
    </row>
    <row r="141" ht="15">
      <c r="A141" s="17" t="s">
        <v>4</v>
      </c>
    </row>
    <row r="142" spans="2:17" ht="15">
      <c r="B142" s="19" t="s">
        <v>147</v>
      </c>
      <c r="C142" s="19" t="s">
        <v>148</v>
      </c>
      <c r="D142" s="19" t="s">
        <v>149</v>
      </c>
      <c r="E142" s="19" t="s">
        <v>150</v>
      </c>
      <c r="F142" s="19" t="s">
        <v>147</v>
      </c>
      <c r="G142" s="19" t="s">
        <v>148</v>
      </c>
      <c r="H142" s="19" t="s">
        <v>149</v>
      </c>
      <c r="I142" s="19" t="s">
        <v>150</v>
      </c>
      <c r="J142" s="35" t="s">
        <v>147</v>
      </c>
      <c r="K142" s="35" t="s">
        <v>148</v>
      </c>
      <c r="L142" s="35" t="s">
        <v>149</v>
      </c>
      <c r="M142" s="35" t="s">
        <v>150</v>
      </c>
      <c r="N142" s="35" t="s">
        <v>147</v>
      </c>
      <c r="O142" s="35" t="s">
        <v>148</v>
      </c>
      <c r="P142" s="35" t="s">
        <v>149</v>
      </c>
      <c r="Q142" s="35" t="s">
        <v>150</v>
      </c>
    </row>
    <row r="143" spans="1:23" ht="15">
      <c r="A143" s="34" t="s">
        <v>146</v>
      </c>
      <c r="B143" s="19">
        <f>IF('Kosztorys (zał.1)'!A18="EDUKACJA",'Kosztorys (zał.1)'!G18,"")</f>
      </c>
      <c r="C143" s="19">
        <f>IF('Kosztorys (zał.1)'!A18="MIESZKALNICTWO",'Kosztorys (zał.1)'!G18,"")</f>
      </c>
      <c r="D143" s="19">
        <f>IF('Kosztorys (zał.1)'!A18="PRACA",'Kosztorys (zał.1)'!G18,"")</f>
      </c>
      <c r="E143" s="19">
        <f>IF('Kosztorys (zał.1)'!A18="ZDROWIE",'Kosztorys (zał.1)'!G18,"")</f>
      </c>
      <c r="F143" s="19">
        <f>IF('Kosztorys (zał.1)'!A18="EDUKACJA",'Kosztorys (zał.1)'!H18,"")</f>
      </c>
      <c r="G143" s="19">
        <f>IF('Kosztorys (zał.1)'!A18="MIESZKALNICTWO",'Kosztorys (zał.1)'!H18,"")</f>
      </c>
      <c r="H143" s="19">
        <f>IF('Kosztorys (zał.1)'!A18="PRACA",'Kosztorys (zał.1)'!H18,"")</f>
      </c>
      <c r="I143" s="19">
        <f>IF('Kosztorys (zał.1)'!A18="ZDROWIE",'Kosztorys (zał.1)'!H18,"")</f>
      </c>
      <c r="J143" s="19">
        <f>IF('Spr.wydatki '!A26="EDUKACJA",'Spr.wydatki '!F26,"")</f>
      </c>
      <c r="K143" s="36">
        <f>IF('Spr.wydatki '!A26="MIESZKALNICTWO",'Spr.wydatki '!F26,"")</f>
      </c>
      <c r="L143" s="36">
        <f>IF('Spr.wydatki '!A26="PRACA",'Spr.wydatki '!F26,"")</f>
      </c>
      <c r="M143" s="36">
        <f>IF('Spr.wydatki '!A26="ZDROWIE",'Spr.wydatki '!F26,"")</f>
      </c>
      <c r="N143" s="36">
        <f>IF('Spr.wydatki '!A26="EDUKACJA",'Spr.wydatki '!G26,"")</f>
      </c>
      <c r="O143" s="36">
        <f>IF('Spr.wydatki '!A26="MIESZKALNICTWO",'Spr.wydatki '!G26,"")</f>
      </c>
      <c r="P143" s="36">
        <f>IF('Spr.wydatki '!A26="PRACA",'Spr.wydatki '!G26,"")</f>
      </c>
      <c r="Q143" s="36">
        <f>IF('Spr.wydatki '!A26="ZDROWIE",'Spr.wydatki '!G26,"")</f>
      </c>
      <c r="R143" s="19" t="b">
        <f>AND('Kosztorys (zał.1)'!A18&gt;"",'Kosztorys (zał.1)'!B18&gt;"",'Kosztorys (zał.1)'!E18&gt;"",'Kosztorys (zał.1)'!I18&gt;0)</f>
        <v>0</v>
      </c>
      <c r="S143" s="19" t="b">
        <f>AND('Kosztorys (zał.1)'!A18="",'Kosztorys (zał.1)'!B18="",'Kosztorys (zał.1)'!E18="",'Kosztorys (zał.1)'!I18=0)</f>
        <v>1</v>
      </c>
      <c r="T143" s="19">
        <f>IF(R143=TRUE,0,1)</f>
        <v>1</v>
      </c>
      <c r="U143" s="19">
        <f>IF(S143=TRUE,0,1)</f>
        <v>0</v>
      </c>
      <c r="V143" s="19">
        <f>SUM(T143:U143)</f>
        <v>1</v>
      </c>
      <c r="W143" s="26">
        <v>1</v>
      </c>
    </row>
    <row r="144" spans="1:23" ht="15">
      <c r="A144" s="17" t="s">
        <v>249</v>
      </c>
      <c r="B144" s="19">
        <f>IF('Kosztorys (zał.1)'!A19="EDUKACJA",'Kosztorys (zał.1)'!G19,"")</f>
      </c>
      <c r="C144" s="19">
        <f>IF('Kosztorys (zał.1)'!A19="MIESZKALNICTWO",'Kosztorys (zał.1)'!G19,"")</f>
      </c>
      <c r="D144" s="19">
        <f>IF('Kosztorys (zał.1)'!A19="PRACA",'Kosztorys (zał.1)'!G19,"")</f>
      </c>
      <c r="E144" s="19">
        <f>IF('Kosztorys (zał.1)'!A19="ZDROWIE",'Kosztorys (zał.1)'!G19,"")</f>
      </c>
      <c r="F144" s="19">
        <f>IF('Kosztorys (zał.1)'!A19="EDUKACJA",'Kosztorys (zał.1)'!H19,"")</f>
      </c>
      <c r="G144" s="19">
        <f>IF('Kosztorys (zał.1)'!A19="MIESZKALNICTWO",'Kosztorys (zał.1)'!H19,"")</f>
      </c>
      <c r="H144" s="19">
        <f>IF('Kosztorys (zał.1)'!A19="PRACA",'Kosztorys (zał.1)'!H19,"")</f>
      </c>
      <c r="I144" s="19">
        <f>IF('Kosztorys (zał.1)'!A19="ZDROWIE",'Kosztorys (zał.1)'!H19,"")</f>
      </c>
      <c r="J144" s="19">
        <f>IF('Spr.wydatki '!A27="EDUKACJA",'Spr.wydatki '!F27,"")</f>
      </c>
      <c r="K144" s="36">
        <f>IF('Spr.wydatki '!A27="MIESZKALNICTWO",'Spr.wydatki '!F27,"")</f>
      </c>
      <c r="L144" s="36">
        <f>IF('Spr.wydatki '!A27="PRACA",'Spr.wydatki '!F27,"")</f>
      </c>
      <c r="M144" s="36">
        <f>IF('Spr.wydatki '!A27="ZDROWIE",'Spr.wydatki '!F27,"")</f>
      </c>
      <c r="N144" s="36">
        <f>IF('Spr.wydatki '!A27="EDUKACJA",'Spr.wydatki '!G27,"")</f>
      </c>
      <c r="O144" s="36">
        <f>IF('Spr.wydatki '!A27="MIESZKALNICTWO",'Spr.wydatki '!G27,"")</f>
      </c>
      <c r="P144" s="36">
        <f>IF('Spr.wydatki '!A27="PRACA",'Spr.wydatki '!G27,"")</f>
      </c>
      <c r="Q144" s="36">
        <f>IF('Spr.wydatki '!A27="ZDROWIE",'Spr.wydatki '!G27,"")</f>
      </c>
      <c r="R144" s="19" t="b">
        <f>AND('Kosztorys (zał.1)'!A19&gt;"",'Kosztorys (zał.1)'!B19&gt;"",'Kosztorys (zał.1)'!E19&gt;"",'Kosztorys (zał.1)'!I19&gt;0)</f>
        <v>0</v>
      </c>
      <c r="S144" s="19" t="b">
        <f>AND('Kosztorys (zał.1)'!A19="",'Kosztorys (zał.1)'!B19="",'Kosztorys (zał.1)'!E19="",'Kosztorys (zał.1)'!I19=0)</f>
        <v>1</v>
      </c>
      <c r="T144" s="19">
        <f aca="true" t="shared" si="1" ref="T144:T207">IF(R144=TRUE,0,1)</f>
        <v>1</v>
      </c>
      <c r="U144" s="19">
        <f aca="true" t="shared" si="2" ref="U144:U207">IF(S144=TRUE,0,1)</f>
        <v>0</v>
      </c>
      <c r="V144" s="19">
        <f aca="true" t="shared" si="3" ref="V144:V207">SUM(T144:U144)</f>
        <v>1</v>
      </c>
      <c r="W144" s="26">
        <v>2</v>
      </c>
    </row>
    <row r="145" spans="1:23" ht="15">
      <c r="A145" s="19" t="s">
        <v>251</v>
      </c>
      <c r="B145" s="19">
        <f>IF('Kosztorys (zał.1)'!A20="EDUKACJA",'Kosztorys (zał.1)'!G20,"")</f>
      </c>
      <c r="C145" s="19">
        <f>IF('Kosztorys (zał.1)'!A20="MIESZKALNICTWO",'Kosztorys (zał.1)'!G20,"")</f>
      </c>
      <c r="D145" s="19">
        <f>IF('Kosztorys (zał.1)'!A20="PRACA",'Kosztorys (zał.1)'!G20,"")</f>
      </c>
      <c r="E145" s="19">
        <f>IF('Kosztorys (zał.1)'!A20="ZDROWIE",'Kosztorys (zał.1)'!G20,"")</f>
      </c>
      <c r="F145" s="19">
        <f>IF('Kosztorys (zał.1)'!A20="EDUKACJA",'Kosztorys (zał.1)'!H20,"")</f>
      </c>
      <c r="G145" s="19">
        <f>IF('Kosztorys (zał.1)'!A20="MIESZKALNICTWO",'Kosztorys (zał.1)'!H20,"")</f>
      </c>
      <c r="H145" s="19">
        <f>IF('Kosztorys (zał.1)'!A20="PRACA",'Kosztorys (zał.1)'!H20,"")</f>
      </c>
      <c r="I145" s="19">
        <f>IF('Kosztorys (zał.1)'!A20="ZDROWIE",'Kosztorys (zał.1)'!H20,"")</f>
      </c>
      <c r="J145" s="19">
        <f>IF('Spr.wydatki '!A28="EDUKACJA",'Spr.wydatki '!F28,"")</f>
      </c>
      <c r="K145" s="36">
        <f>IF('Spr.wydatki '!A28="MIESZKALNICTWO",'Spr.wydatki '!F28,"")</f>
      </c>
      <c r="L145" s="36">
        <f>IF('Spr.wydatki '!A28="PRACA",'Spr.wydatki '!F28,"")</f>
      </c>
      <c r="M145" s="36">
        <f>IF('Spr.wydatki '!A28="ZDROWIE",'Spr.wydatki '!F28,"")</f>
      </c>
      <c r="N145" s="36">
        <f>IF('Spr.wydatki '!A28="EDUKACJA",'Spr.wydatki '!G28,"")</f>
      </c>
      <c r="O145" s="36">
        <f>IF('Spr.wydatki '!A28="MIESZKALNICTWO",'Spr.wydatki '!G28,"")</f>
      </c>
      <c r="P145" s="36">
        <f>IF('Spr.wydatki '!A28="PRACA",'Spr.wydatki '!G28,"")</f>
      </c>
      <c r="Q145" s="36">
        <f>IF('Spr.wydatki '!A28="ZDROWIE",'Spr.wydatki '!G28,"")</f>
      </c>
      <c r="R145" s="19" t="b">
        <f>AND('Kosztorys (zał.1)'!A20&gt;"",'Kosztorys (zał.1)'!B20&gt;"",'Kosztorys (zał.1)'!E20&gt;"",'Kosztorys (zał.1)'!I20&gt;0)</f>
        <v>0</v>
      </c>
      <c r="S145" s="19" t="b">
        <f>AND('Kosztorys (zał.1)'!A20="",'Kosztorys (zał.1)'!B20="",'Kosztorys (zał.1)'!E20="",'Kosztorys (zał.1)'!I20=0)</f>
        <v>1</v>
      </c>
      <c r="T145" s="19">
        <f t="shared" si="1"/>
        <v>1</v>
      </c>
      <c r="U145" s="19">
        <f t="shared" si="2"/>
        <v>0</v>
      </c>
      <c r="V145" s="19">
        <f t="shared" si="3"/>
        <v>1</v>
      </c>
      <c r="W145" s="26">
        <v>3</v>
      </c>
    </row>
    <row r="146" spans="1:23" ht="15">
      <c r="A146" s="19" t="s">
        <v>250</v>
      </c>
      <c r="B146" s="19">
        <f>IF('Kosztorys (zał.1)'!A21="EDUKACJA",'Kosztorys (zał.1)'!G21,"")</f>
      </c>
      <c r="C146" s="19">
        <f>IF('Kosztorys (zał.1)'!A21="MIESZKALNICTWO",'Kosztorys (zał.1)'!G21,"")</f>
      </c>
      <c r="D146" s="19">
        <f>IF('Kosztorys (zał.1)'!A21="PRACA",'Kosztorys (zał.1)'!G21,"")</f>
      </c>
      <c r="E146" s="19">
        <f>IF('Kosztorys (zał.1)'!A21="ZDROWIE",'Kosztorys (zał.1)'!G21,"")</f>
      </c>
      <c r="F146" s="19">
        <f>IF('Kosztorys (zał.1)'!A21="EDUKACJA",'Kosztorys (zał.1)'!H21,"")</f>
      </c>
      <c r="G146" s="19">
        <f>IF('Kosztorys (zał.1)'!A21="MIESZKALNICTWO",'Kosztorys (zał.1)'!H21,"")</f>
      </c>
      <c r="H146" s="19">
        <f>IF('Kosztorys (zał.1)'!A21="PRACA",'Kosztorys (zał.1)'!H21,"")</f>
      </c>
      <c r="I146" s="19">
        <f>IF('Kosztorys (zał.1)'!A21="ZDROWIE",'Kosztorys (zał.1)'!H21,"")</f>
      </c>
      <c r="J146" s="19">
        <f>IF('Spr.wydatki '!A29="EDUKACJA",'Spr.wydatki '!F29,"")</f>
      </c>
      <c r="K146" s="36">
        <f>IF('Spr.wydatki '!A29="MIESZKALNICTWO",'Spr.wydatki '!F29,"")</f>
      </c>
      <c r="L146" s="36">
        <f>IF('Spr.wydatki '!A29="PRACA",'Spr.wydatki '!F29,"")</f>
      </c>
      <c r="M146" s="36">
        <f>IF('Spr.wydatki '!A29="ZDROWIE",'Spr.wydatki '!F29,"")</f>
      </c>
      <c r="N146" s="36">
        <f>IF('Spr.wydatki '!A29="EDUKACJA",'Spr.wydatki '!G29,"")</f>
      </c>
      <c r="O146" s="36">
        <f>IF('Spr.wydatki '!A29="MIESZKALNICTWO",'Spr.wydatki '!G29,"")</f>
      </c>
      <c r="P146" s="36">
        <f>IF('Spr.wydatki '!A29="PRACA",'Spr.wydatki '!G29,"")</f>
      </c>
      <c r="Q146" s="36">
        <f>IF('Spr.wydatki '!A29="ZDROWIE",'Spr.wydatki '!G29,"")</f>
      </c>
      <c r="R146" s="19" t="b">
        <f>AND('Kosztorys (zał.1)'!A21&gt;"",'Kosztorys (zał.1)'!B21&gt;"",'Kosztorys (zał.1)'!E21&gt;"",'Kosztorys (zał.1)'!I21&gt;0)</f>
        <v>0</v>
      </c>
      <c r="S146" s="19" t="b">
        <f>AND('Kosztorys (zał.1)'!A21="",'Kosztorys (zał.1)'!B21="",'Kosztorys (zał.1)'!E21="",'Kosztorys (zał.1)'!I21=0)</f>
        <v>1</v>
      </c>
      <c r="T146" s="19">
        <f t="shared" si="1"/>
        <v>1</v>
      </c>
      <c r="U146" s="19">
        <f t="shared" si="2"/>
        <v>0</v>
      </c>
      <c r="V146" s="19">
        <f t="shared" si="3"/>
        <v>1</v>
      </c>
      <c r="W146" s="26">
        <v>4</v>
      </c>
    </row>
    <row r="147" spans="1:23" ht="15">
      <c r="A147" s="19" t="s">
        <v>256</v>
      </c>
      <c r="B147" s="19">
        <f>IF('Kosztorys (zał.1)'!A22="EDUKACJA",'Kosztorys (zał.1)'!G22,"")</f>
      </c>
      <c r="C147" s="19">
        <f>IF('Kosztorys (zał.1)'!A22="MIESZKALNICTWO",'Kosztorys (zał.1)'!G22,"")</f>
      </c>
      <c r="D147" s="19">
        <f>IF('Kosztorys (zał.1)'!A22="PRACA",'Kosztorys (zał.1)'!G22,"")</f>
      </c>
      <c r="E147" s="19">
        <f>IF('Kosztorys (zał.1)'!A22="ZDROWIE",'Kosztorys (zał.1)'!G22,"")</f>
      </c>
      <c r="F147" s="19">
        <f>IF('Kosztorys (zał.1)'!A22="EDUKACJA",'Kosztorys (zał.1)'!H22,"")</f>
      </c>
      <c r="G147" s="19">
        <f>IF('Kosztorys (zał.1)'!A22="MIESZKALNICTWO",'Kosztorys (zał.1)'!H22,"")</f>
      </c>
      <c r="H147" s="19">
        <f>IF('Kosztorys (zał.1)'!A22="PRACA",'Kosztorys (zał.1)'!H22,"")</f>
      </c>
      <c r="I147" s="19">
        <f>IF('Kosztorys (zał.1)'!A22="ZDROWIE",'Kosztorys (zał.1)'!H22,"")</f>
      </c>
      <c r="J147" s="19">
        <f>IF('Spr.wydatki '!A30="EDUKACJA",'Spr.wydatki '!F30,"")</f>
      </c>
      <c r="K147" s="36">
        <f>IF('Spr.wydatki '!A30="MIESZKALNICTWO",'Spr.wydatki '!F30,"")</f>
      </c>
      <c r="L147" s="36">
        <f>IF('Spr.wydatki '!A30="PRACA",'Spr.wydatki '!F30,"")</f>
      </c>
      <c r="M147" s="36">
        <f>IF('Spr.wydatki '!A30="ZDROWIE",'Spr.wydatki '!F30,"")</f>
      </c>
      <c r="N147" s="36">
        <f>IF('Spr.wydatki '!A30="EDUKACJA",'Spr.wydatki '!G30,"")</f>
      </c>
      <c r="O147" s="36">
        <f>IF('Spr.wydatki '!A30="MIESZKALNICTWO",'Spr.wydatki '!G30,"")</f>
      </c>
      <c r="P147" s="36">
        <f>IF('Spr.wydatki '!A30="PRACA",'Spr.wydatki '!G30,"")</f>
      </c>
      <c r="Q147" s="36">
        <f>IF('Spr.wydatki '!A30="ZDROWIE",'Spr.wydatki '!G30,"")</f>
      </c>
      <c r="R147" s="19" t="b">
        <f>AND('Kosztorys (zał.1)'!A22&gt;"",'Kosztorys (zał.1)'!B22&gt;"",'Kosztorys (zał.1)'!E22&gt;"",'Kosztorys (zał.1)'!I22&gt;0)</f>
        <v>0</v>
      </c>
      <c r="S147" s="19" t="b">
        <f>AND('Kosztorys (zał.1)'!A22="",'Kosztorys (zał.1)'!B22="",'Kosztorys (zał.1)'!E22="",'Kosztorys (zał.1)'!I22=0)</f>
        <v>1</v>
      </c>
      <c r="T147" s="19">
        <f t="shared" si="1"/>
        <v>1</v>
      </c>
      <c r="U147" s="19">
        <f t="shared" si="2"/>
        <v>0</v>
      </c>
      <c r="V147" s="19">
        <f t="shared" si="3"/>
        <v>1</v>
      </c>
      <c r="W147" s="26">
        <v>5</v>
      </c>
    </row>
    <row r="148" spans="1:23" ht="15">
      <c r="A148" s="19" t="s">
        <v>252</v>
      </c>
      <c r="B148" s="19">
        <f>IF('Kosztorys (zał.1)'!A23="EDUKACJA",'Kosztorys (zał.1)'!G23,"")</f>
      </c>
      <c r="C148" s="19">
        <f>IF('Kosztorys (zał.1)'!A23="MIESZKALNICTWO",'Kosztorys (zał.1)'!G23,"")</f>
      </c>
      <c r="D148" s="19">
        <f>IF('Kosztorys (zał.1)'!A23="PRACA",'Kosztorys (zał.1)'!G23,"")</f>
      </c>
      <c r="E148" s="19">
        <f>IF('Kosztorys (zał.1)'!A23="ZDROWIE",'Kosztorys (zał.1)'!G23,"")</f>
      </c>
      <c r="F148" s="19">
        <f>IF('Kosztorys (zał.1)'!A23="EDUKACJA",'Kosztorys (zał.1)'!H23,"")</f>
      </c>
      <c r="G148" s="19">
        <f>IF('Kosztorys (zał.1)'!A23="MIESZKALNICTWO",'Kosztorys (zał.1)'!H23,"")</f>
      </c>
      <c r="H148" s="19">
        <f>IF('Kosztorys (zał.1)'!A23="PRACA",'Kosztorys (zał.1)'!H23,"")</f>
      </c>
      <c r="I148" s="19">
        <f>IF('Kosztorys (zał.1)'!A23="ZDROWIE",'Kosztorys (zał.1)'!H23,"")</f>
      </c>
      <c r="J148" s="19">
        <f>IF('Spr.wydatki '!A31="EDUKACJA",'Spr.wydatki '!F31,"")</f>
      </c>
      <c r="K148" s="36">
        <f>IF('Spr.wydatki '!A31="MIESZKALNICTWO",'Spr.wydatki '!F31,"")</f>
      </c>
      <c r="L148" s="36">
        <f>IF('Spr.wydatki '!A31="PRACA",'Spr.wydatki '!F31,"")</f>
      </c>
      <c r="M148" s="36">
        <f>IF('Spr.wydatki '!A31="ZDROWIE",'Spr.wydatki '!F31,"")</f>
      </c>
      <c r="N148" s="36">
        <f>IF('Spr.wydatki '!A31="EDUKACJA",'Spr.wydatki '!G31,"")</f>
      </c>
      <c r="O148" s="36">
        <f>IF('Spr.wydatki '!A31="MIESZKALNICTWO",'Spr.wydatki '!G31,"")</f>
      </c>
      <c r="P148" s="36">
        <f>IF('Spr.wydatki '!A31="PRACA",'Spr.wydatki '!G31,"")</f>
      </c>
      <c r="Q148" s="36">
        <f>IF('Spr.wydatki '!A31="ZDROWIE",'Spr.wydatki '!G31,"")</f>
      </c>
      <c r="R148" s="19" t="b">
        <f>AND('Kosztorys (zał.1)'!A23&gt;"",'Kosztorys (zał.1)'!B23&gt;"",'Kosztorys (zał.1)'!E23&gt;"",'Kosztorys (zał.1)'!I23&gt;0)</f>
        <v>0</v>
      </c>
      <c r="S148" s="19" t="b">
        <f>AND('Kosztorys (zał.1)'!A23="",'Kosztorys (zał.1)'!B23="",'Kosztorys (zał.1)'!E23="",'Kosztorys (zał.1)'!I23=0)</f>
        <v>1</v>
      </c>
      <c r="T148" s="19">
        <f t="shared" si="1"/>
        <v>1</v>
      </c>
      <c r="U148" s="19">
        <f t="shared" si="2"/>
        <v>0</v>
      </c>
      <c r="V148" s="19">
        <f t="shared" si="3"/>
        <v>1</v>
      </c>
      <c r="W148" s="26">
        <v>6</v>
      </c>
    </row>
    <row r="149" spans="1:23" ht="15">
      <c r="A149" s="19" t="s">
        <v>254</v>
      </c>
      <c r="B149" s="19">
        <f>IF('Kosztorys (zał.1)'!A24="EDUKACJA",'Kosztorys (zał.1)'!G24,"")</f>
      </c>
      <c r="C149" s="19">
        <f>IF('Kosztorys (zał.1)'!A24="MIESZKALNICTWO",'Kosztorys (zał.1)'!G24,"")</f>
      </c>
      <c r="D149" s="19">
        <f>IF('Kosztorys (zał.1)'!A24="PRACA",'Kosztorys (zał.1)'!G24,"")</f>
      </c>
      <c r="E149" s="19">
        <f>IF('Kosztorys (zał.1)'!A24="ZDROWIE",'Kosztorys (zał.1)'!G24,"")</f>
      </c>
      <c r="F149" s="19">
        <f>IF('Kosztorys (zał.1)'!A24="EDUKACJA",'Kosztorys (zał.1)'!H24,"")</f>
      </c>
      <c r="G149" s="19">
        <f>IF('Kosztorys (zał.1)'!A24="MIESZKALNICTWO",'Kosztorys (zał.1)'!H24,"")</f>
      </c>
      <c r="H149" s="19">
        <f>IF('Kosztorys (zał.1)'!A24="PRACA",'Kosztorys (zał.1)'!H24,"")</f>
      </c>
      <c r="I149" s="19">
        <f>IF('Kosztorys (zał.1)'!A24="ZDROWIE",'Kosztorys (zał.1)'!H24,"")</f>
      </c>
      <c r="J149" s="19">
        <f>IF('Spr.wydatki '!A32="EDUKACJA",'Spr.wydatki '!F32,"")</f>
      </c>
      <c r="K149" s="36">
        <f>IF('Spr.wydatki '!A32="MIESZKALNICTWO",'Spr.wydatki '!F32,"")</f>
      </c>
      <c r="L149" s="36">
        <f>IF('Spr.wydatki '!A32="PRACA",'Spr.wydatki '!F32,"")</f>
      </c>
      <c r="M149" s="36">
        <f>IF('Spr.wydatki '!A32="ZDROWIE",'Spr.wydatki '!F32,"")</f>
      </c>
      <c r="N149" s="36">
        <f>IF('Spr.wydatki '!A32="EDUKACJA",'Spr.wydatki '!G32,"")</f>
      </c>
      <c r="O149" s="36">
        <f>IF('Spr.wydatki '!A32="MIESZKALNICTWO",'Spr.wydatki '!G32,"")</f>
      </c>
      <c r="P149" s="36">
        <f>IF('Spr.wydatki '!A32="PRACA",'Spr.wydatki '!G32,"")</f>
      </c>
      <c r="Q149" s="36">
        <f>IF('Spr.wydatki '!A32="ZDROWIE",'Spr.wydatki '!G32,"")</f>
      </c>
      <c r="R149" s="19" t="b">
        <f>AND('Kosztorys (zał.1)'!A24&gt;"",'Kosztorys (zał.1)'!B24&gt;"",'Kosztorys (zał.1)'!E24&gt;"",'Kosztorys (zał.1)'!I24&gt;0)</f>
        <v>0</v>
      </c>
      <c r="S149" s="19" t="b">
        <f>AND('Kosztorys (zał.1)'!A24="",'Kosztorys (zał.1)'!B24="",'Kosztorys (zał.1)'!E24="",'Kosztorys (zał.1)'!I24=0)</f>
        <v>1</v>
      </c>
      <c r="T149" s="19">
        <f t="shared" si="1"/>
        <v>1</v>
      </c>
      <c r="U149" s="19">
        <f t="shared" si="2"/>
        <v>0</v>
      </c>
      <c r="V149" s="19">
        <f t="shared" si="3"/>
        <v>1</v>
      </c>
      <c r="W149" s="26">
        <v>7</v>
      </c>
    </row>
    <row r="150" spans="1:23" ht="15">
      <c r="A150" s="19" t="s">
        <v>253</v>
      </c>
      <c r="B150" s="19">
        <f>IF('Kosztorys (zał.1)'!A25="EDUKACJA",'Kosztorys (zał.1)'!G25,"")</f>
      </c>
      <c r="C150" s="19">
        <f>IF('Kosztorys (zał.1)'!A25="MIESZKALNICTWO",'Kosztorys (zał.1)'!G25,"")</f>
      </c>
      <c r="D150" s="19">
        <f>IF('Kosztorys (zał.1)'!A25="PRACA",'Kosztorys (zał.1)'!G25,"")</f>
      </c>
      <c r="E150" s="19">
        <f>IF('Kosztorys (zał.1)'!A25="ZDROWIE",'Kosztorys (zał.1)'!G25,"")</f>
      </c>
      <c r="F150" s="19">
        <f>IF('Kosztorys (zał.1)'!A25="EDUKACJA",'Kosztorys (zał.1)'!H25,"")</f>
      </c>
      <c r="G150" s="19">
        <f>IF('Kosztorys (zał.1)'!A25="MIESZKALNICTWO",'Kosztorys (zał.1)'!H25,"")</f>
      </c>
      <c r="H150" s="19">
        <f>IF('Kosztorys (zał.1)'!A25="PRACA",'Kosztorys (zał.1)'!H25,"")</f>
      </c>
      <c r="I150" s="19">
        <f>IF('Kosztorys (zał.1)'!A25="ZDROWIE",'Kosztorys (zał.1)'!H25,"")</f>
      </c>
      <c r="J150" s="19">
        <f>IF('Spr.wydatki '!A33="EDUKACJA",'Spr.wydatki '!F33,"")</f>
      </c>
      <c r="K150" s="36">
        <f>IF('Spr.wydatki '!A33="MIESZKALNICTWO",'Spr.wydatki '!F33,"")</f>
      </c>
      <c r="L150" s="36">
        <f>IF('Spr.wydatki '!A33="PRACA",'Spr.wydatki '!F33,"")</f>
      </c>
      <c r="M150" s="36">
        <f>IF('Spr.wydatki '!A33="ZDROWIE",'Spr.wydatki '!F33,"")</f>
      </c>
      <c r="N150" s="36">
        <f>IF('Spr.wydatki '!A33="EDUKACJA",'Spr.wydatki '!G33,"")</f>
      </c>
      <c r="O150" s="36">
        <f>IF('Spr.wydatki '!A33="MIESZKALNICTWO",'Spr.wydatki '!G33,"")</f>
      </c>
      <c r="P150" s="36">
        <f>IF('Spr.wydatki '!A33="PRACA",'Spr.wydatki '!G33,"")</f>
      </c>
      <c r="Q150" s="36">
        <f>IF('Spr.wydatki '!A33="ZDROWIE",'Spr.wydatki '!G33,"")</f>
      </c>
      <c r="R150" s="19" t="b">
        <f>AND('Kosztorys (zał.1)'!A25&gt;"",'Kosztorys (zał.1)'!B25&gt;"",'Kosztorys (zał.1)'!E25&gt;"",'Kosztorys (zał.1)'!I25&gt;0)</f>
        <v>0</v>
      </c>
      <c r="S150" s="19" t="b">
        <f>AND('Kosztorys (zał.1)'!A25="",'Kosztorys (zał.1)'!B25="",'Kosztorys (zał.1)'!E25="",'Kosztorys (zał.1)'!I25=0)</f>
        <v>1</v>
      </c>
      <c r="T150" s="19">
        <f t="shared" si="1"/>
        <v>1</v>
      </c>
      <c r="U150" s="19">
        <f t="shared" si="2"/>
        <v>0</v>
      </c>
      <c r="V150" s="19">
        <f t="shared" si="3"/>
        <v>1</v>
      </c>
      <c r="W150" s="26">
        <v>8</v>
      </c>
    </row>
    <row r="151" spans="2:23" ht="15">
      <c r="B151" s="19">
        <f>IF('Kosztorys (zał.1)'!A26="EDUKACJA",'Kosztorys (zał.1)'!G26,"")</f>
      </c>
      <c r="C151" s="19">
        <f>IF('Kosztorys (zał.1)'!A26="MIESZKALNICTWO",'Kosztorys (zał.1)'!G26,"")</f>
      </c>
      <c r="D151" s="19">
        <f>IF('Kosztorys (zał.1)'!A26="PRACA",'Kosztorys (zał.1)'!G26,"")</f>
      </c>
      <c r="E151" s="19">
        <f>IF('Kosztorys (zał.1)'!A26="ZDROWIE",'Kosztorys (zał.1)'!G26,"")</f>
      </c>
      <c r="F151" s="19">
        <f>IF('Kosztorys (zał.1)'!A26="EDUKACJA",'Kosztorys (zał.1)'!H26,"")</f>
      </c>
      <c r="G151" s="19">
        <f>IF('Kosztorys (zał.1)'!A26="MIESZKALNICTWO",'Kosztorys (zał.1)'!H26,"")</f>
      </c>
      <c r="H151" s="19">
        <f>IF('Kosztorys (zał.1)'!A26="PRACA",'Kosztorys (zał.1)'!H26,"")</f>
      </c>
      <c r="I151" s="19">
        <f>IF('Kosztorys (zał.1)'!A26="ZDROWIE",'Kosztorys (zał.1)'!H26,"")</f>
      </c>
      <c r="J151" s="19">
        <f>IF('Spr.wydatki '!A34="EDUKACJA",'Spr.wydatki '!F34,"")</f>
      </c>
      <c r="K151" s="36">
        <f>IF('Spr.wydatki '!A34="MIESZKALNICTWO",'Spr.wydatki '!F34,"")</f>
      </c>
      <c r="L151" s="36">
        <f>IF('Spr.wydatki '!A34="PRACA",'Spr.wydatki '!F34,"")</f>
      </c>
      <c r="M151" s="36">
        <f>IF('Spr.wydatki '!A34="ZDROWIE",'Spr.wydatki '!F34,"")</f>
      </c>
      <c r="N151" s="36">
        <f>IF('Spr.wydatki '!A34="EDUKACJA",'Spr.wydatki '!G34,"")</f>
      </c>
      <c r="O151" s="36">
        <f>IF('Spr.wydatki '!A34="MIESZKALNICTWO",'Spr.wydatki '!G34,"")</f>
      </c>
      <c r="P151" s="36">
        <f>IF('Spr.wydatki '!A34="PRACA",'Spr.wydatki '!G34,"")</f>
      </c>
      <c r="Q151" s="36">
        <f>IF('Spr.wydatki '!A34="ZDROWIE",'Spr.wydatki '!G34,"")</f>
      </c>
      <c r="R151" s="19" t="b">
        <f>AND('Kosztorys (zał.1)'!A26&gt;"",'Kosztorys (zał.1)'!B26&gt;"",'Kosztorys (zał.1)'!E26&gt;"",'Kosztorys (zał.1)'!I26&gt;0)</f>
        <v>0</v>
      </c>
      <c r="S151" s="19" t="b">
        <f>AND('Kosztorys (zał.1)'!A26="",'Kosztorys (zał.1)'!B26="",'Kosztorys (zał.1)'!E26="",'Kosztorys (zał.1)'!I26=0)</f>
        <v>1</v>
      </c>
      <c r="T151" s="19">
        <f t="shared" si="1"/>
        <v>1</v>
      </c>
      <c r="U151" s="19">
        <f t="shared" si="2"/>
        <v>0</v>
      </c>
      <c r="V151" s="19">
        <f t="shared" si="3"/>
        <v>1</v>
      </c>
      <c r="W151" s="26">
        <v>9</v>
      </c>
    </row>
    <row r="152" spans="2:23" ht="15">
      <c r="B152" s="19">
        <f>IF('Kosztorys (zał.1)'!A27="EDUKACJA",'Kosztorys (zał.1)'!G27,"")</f>
      </c>
      <c r="C152" s="19">
        <f>IF('Kosztorys (zał.1)'!A27="MIESZKALNICTWO",'Kosztorys (zał.1)'!G27,"")</f>
      </c>
      <c r="D152" s="19">
        <f>IF('Kosztorys (zał.1)'!A27="PRACA",'Kosztorys (zał.1)'!G27,"")</f>
      </c>
      <c r="E152" s="19">
        <f>IF('Kosztorys (zał.1)'!A27="ZDROWIE",'Kosztorys (zał.1)'!G27,"")</f>
      </c>
      <c r="F152" s="19">
        <f>IF('Kosztorys (zał.1)'!A27="EDUKACJA",'Kosztorys (zał.1)'!H27,"")</f>
      </c>
      <c r="G152" s="19">
        <f>IF('Kosztorys (zał.1)'!A27="MIESZKALNICTWO",'Kosztorys (zał.1)'!H27,"")</f>
      </c>
      <c r="H152" s="19">
        <f>IF('Kosztorys (zał.1)'!A27="PRACA",'Kosztorys (zał.1)'!H27,"")</f>
      </c>
      <c r="I152" s="19">
        <f>IF('Kosztorys (zał.1)'!A27="ZDROWIE",'Kosztorys (zał.1)'!H27,"")</f>
      </c>
      <c r="J152" s="19">
        <f>IF('Spr.wydatki '!A35="EDUKACJA",'Spr.wydatki '!F35,"")</f>
      </c>
      <c r="K152" s="36">
        <f>IF('Spr.wydatki '!A35="MIESZKALNICTWO",'Spr.wydatki '!F35,"")</f>
      </c>
      <c r="L152" s="36">
        <f>IF('Spr.wydatki '!A35="PRACA",'Spr.wydatki '!F35,"")</f>
      </c>
      <c r="M152" s="36">
        <f>IF('Spr.wydatki '!A35="ZDROWIE",'Spr.wydatki '!F35,"")</f>
      </c>
      <c r="N152" s="36">
        <f>IF('Spr.wydatki '!A35="EDUKACJA",'Spr.wydatki '!G35,"")</f>
      </c>
      <c r="O152" s="36">
        <f>IF('Spr.wydatki '!A35="MIESZKALNICTWO",'Spr.wydatki '!G35,"")</f>
      </c>
      <c r="P152" s="36">
        <f>IF('Spr.wydatki '!A35="PRACA",'Spr.wydatki '!G35,"")</f>
      </c>
      <c r="Q152" s="36">
        <f>IF('Spr.wydatki '!A35="ZDROWIE",'Spr.wydatki '!G35,"")</f>
      </c>
      <c r="R152" s="19" t="b">
        <f>AND('Kosztorys (zał.1)'!A27&gt;"",'Kosztorys (zał.1)'!B27&gt;"",'Kosztorys (zał.1)'!E27&gt;"",'Kosztorys (zał.1)'!I27&gt;0)</f>
        <v>0</v>
      </c>
      <c r="S152" s="19" t="b">
        <f>AND('Kosztorys (zał.1)'!A27="",'Kosztorys (zał.1)'!B27="",'Kosztorys (zał.1)'!E27="",'Kosztorys (zał.1)'!I27=0)</f>
        <v>1</v>
      </c>
      <c r="T152" s="19">
        <f t="shared" si="1"/>
        <v>1</v>
      </c>
      <c r="U152" s="19">
        <f t="shared" si="2"/>
        <v>0</v>
      </c>
      <c r="V152" s="19">
        <f t="shared" si="3"/>
        <v>1</v>
      </c>
      <c r="W152" s="26">
        <v>10</v>
      </c>
    </row>
    <row r="153" spans="2:23" ht="15">
      <c r="B153" s="19">
        <f>IF('Kosztorys (zał.1)'!A28="EDUKACJA",'Kosztorys (zał.1)'!G28,"")</f>
      </c>
      <c r="C153" s="19">
        <f>IF('Kosztorys (zał.1)'!A28="MIESZKALNICTWO",'Kosztorys (zał.1)'!G28,"")</f>
      </c>
      <c r="D153" s="19">
        <f>IF('Kosztorys (zał.1)'!A28="PRACA",'Kosztorys (zał.1)'!G28,"")</f>
      </c>
      <c r="E153" s="19">
        <f>IF('Kosztorys (zał.1)'!A28="ZDROWIE",'Kosztorys (zał.1)'!G28,"")</f>
      </c>
      <c r="F153" s="19">
        <f>IF('Kosztorys (zał.1)'!A28="EDUKACJA",'Kosztorys (zał.1)'!H28,"")</f>
      </c>
      <c r="G153" s="19">
        <f>IF('Kosztorys (zał.1)'!A28="MIESZKALNICTWO",'Kosztorys (zał.1)'!H28,"")</f>
      </c>
      <c r="H153" s="19">
        <f>IF('Kosztorys (zał.1)'!A28="PRACA",'Kosztorys (zał.1)'!H28,"")</f>
      </c>
      <c r="I153" s="19">
        <f>IF('Kosztorys (zał.1)'!A28="ZDROWIE",'Kosztorys (zał.1)'!H28,"")</f>
      </c>
      <c r="J153" s="19">
        <f>IF('Spr.wydatki '!A36="EDUKACJA",'Spr.wydatki '!F36,"")</f>
      </c>
      <c r="K153" s="36">
        <f>IF('Spr.wydatki '!A36="MIESZKALNICTWO",'Spr.wydatki '!F36,"")</f>
      </c>
      <c r="L153" s="36">
        <f>IF('Spr.wydatki '!A36="PRACA",'Spr.wydatki '!F36,"")</f>
      </c>
      <c r="M153" s="36">
        <f>IF('Spr.wydatki '!A36="ZDROWIE",'Spr.wydatki '!F36,"")</f>
      </c>
      <c r="N153" s="36">
        <f>IF('Spr.wydatki '!A36="EDUKACJA",'Spr.wydatki '!G36,"")</f>
      </c>
      <c r="O153" s="36">
        <f>IF('Spr.wydatki '!A36="MIESZKALNICTWO",'Spr.wydatki '!G36,"")</f>
      </c>
      <c r="P153" s="36">
        <f>IF('Spr.wydatki '!A36="PRACA",'Spr.wydatki '!G36,"")</f>
      </c>
      <c r="Q153" s="36">
        <f>IF('Spr.wydatki '!A36="ZDROWIE",'Spr.wydatki '!G36,"")</f>
      </c>
      <c r="R153" s="19" t="b">
        <f>AND('Kosztorys (zał.1)'!A28&gt;"",'Kosztorys (zał.1)'!B28&gt;"",'Kosztorys (zał.1)'!E28&gt;"",'Kosztorys (zał.1)'!I28&gt;0)</f>
        <v>0</v>
      </c>
      <c r="S153" s="19" t="b">
        <f>AND('Kosztorys (zał.1)'!A28="",'Kosztorys (zał.1)'!B28="",'Kosztorys (zał.1)'!E28="",'Kosztorys (zał.1)'!I28=0)</f>
        <v>1</v>
      </c>
      <c r="T153" s="19">
        <f t="shared" si="1"/>
        <v>1</v>
      </c>
      <c r="U153" s="19">
        <f t="shared" si="2"/>
        <v>0</v>
      </c>
      <c r="V153" s="19">
        <f t="shared" si="3"/>
        <v>1</v>
      </c>
      <c r="W153" s="26">
        <v>11</v>
      </c>
    </row>
    <row r="154" spans="2:23" ht="15">
      <c r="B154" s="19">
        <f>IF('Kosztorys (zał.1)'!A29="EDUKACJA",'Kosztorys (zał.1)'!G29,"")</f>
      </c>
      <c r="C154" s="19">
        <f>IF('Kosztorys (zał.1)'!A29="MIESZKALNICTWO",'Kosztorys (zał.1)'!G29,"")</f>
      </c>
      <c r="D154" s="19">
        <f>IF('Kosztorys (zał.1)'!A29="PRACA",'Kosztorys (zał.1)'!G29,"")</f>
      </c>
      <c r="E154" s="19">
        <f>IF('Kosztorys (zał.1)'!A29="ZDROWIE",'Kosztorys (zał.1)'!G29,"")</f>
      </c>
      <c r="F154" s="19">
        <f>IF('Kosztorys (zał.1)'!A29="EDUKACJA",'Kosztorys (zał.1)'!H29,"")</f>
      </c>
      <c r="G154" s="19">
        <f>IF('Kosztorys (zał.1)'!A29="MIESZKALNICTWO",'Kosztorys (zał.1)'!H29,"")</f>
      </c>
      <c r="H154" s="19">
        <f>IF('Kosztorys (zał.1)'!A29="PRACA",'Kosztorys (zał.1)'!H29,"")</f>
      </c>
      <c r="I154" s="19">
        <f>IF('Kosztorys (zał.1)'!A29="ZDROWIE",'Kosztorys (zał.1)'!H29,"")</f>
      </c>
      <c r="J154" s="19">
        <f>IF('Spr.wydatki '!A37="EDUKACJA",'Spr.wydatki '!F37,"")</f>
      </c>
      <c r="K154" s="36">
        <f>IF('Spr.wydatki '!A37="MIESZKALNICTWO",'Spr.wydatki '!F37,"")</f>
      </c>
      <c r="L154" s="36">
        <f>IF('Spr.wydatki '!A37="PRACA",'Spr.wydatki '!F37,"")</f>
      </c>
      <c r="M154" s="36">
        <f>IF('Spr.wydatki '!A37="ZDROWIE",'Spr.wydatki '!F37,"")</f>
      </c>
      <c r="N154" s="36">
        <f>IF('Spr.wydatki '!A37="EDUKACJA",'Spr.wydatki '!G37,"")</f>
      </c>
      <c r="O154" s="36">
        <f>IF('Spr.wydatki '!A37="MIESZKALNICTWO",'Spr.wydatki '!G37,"")</f>
      </c>
      <c r="P154" s="36">
        <f>IF('Spr.wydatki '!A37="PRACA",'Spr.wydatki '!G37,"")</f>
      </c>
      <c r="Q154" s="36">
        <f>IF('Spr.wydatki '!A37="ZDROWIE",'Spr.wydatki '!G37,"")</f>
      </c>
      <c r="R154" s="19" t="b">
        <f>AND('Kosztorys (zał.1)'!A29&gt;"",'Kosztorys (zał.1)'!B29&gt;"",'Kosztorys (zał.1)'!E29&gt;"",'Kosztorys (zał.1)'!I29&gt;0)</f>
        <v>0</v>
      </c>
      <c r="S154" s="19" t="b">
        <f>AND('Kosztorys (zał.1)'!A29="",'Kosztorys (zał.1)'!B29="",'Kosztorys (zał.1)'!E29="",'Kosztorys (zał.1)'!I29=0)</f>
        <v>1</v>
      </c>
      <c r="T154" s="19">
        <f t="shared" si="1"/>
        <v>1</v>
      </c>
      <c r="U154" s="19">
        <f t="shared" si="2"/>
        <v>0</v>
      </c>
      <c r="V154" s="19">
        <f t="shared" si="3"/>
        <v>1</v>
      </c>
      <c r="W154" s="26">
        <v>12</v>
      </c>
    </row>
    <row r="155" spans="2:23" ht="15">
      <c r="B155" s="19">
        <f>IF('Kosztorys (zał.1)'!A30="EDUKACJA",'Kosztorys (zał.1)'!G30,"")</f>
      </c>
      <c r="C155" s="19">
        <f>IF('Kosztorys (zał.1)'!A30="MIESZKALNICTWO",'Kosztorys (zał.1)'!G30,"")</f>
      </c>
      <c r="D155" s="19">
        <f>IF('Kosztorys (zał.1)'!A30="PRACA",'Kosztorys (zał.1)'!G30,"")</f>
      </c>
      <c r="E155" s="19">
        <f>IF('Kosztorys (zał.1)'!A30="ZDROWIE",'Kosztorys (zał.1)'!G30,"")</f>
      </c>
      <c r="F155" s="19">
        <f>IF('Kosztorys (zał.1)'!A30="EDUKACJA",'Kosztorys (zał.1)'!H30,"")</f>
      </c>
      <c r="G155" s="19">
        <f>IF('Kosztorys (zał.1)'!A30="MIESZKALNICTWO",'Kosztorys (zał.1)'!H30,"")</f>
      </c>
      <c r="H155" s="19">
        <f>IF('Kosztorys (zał.1)'!A30="PRACA",'Kosztorys (zał.1)'!H30,"")</f>
      </c>
      <c r="I155" s="19">
        <f>IF('Kosztorys (zał.1)'!A30="ZDROWIE",'Kosztorys (zał.1)'!H30,"")</f>
      </c>
      <c r="J155" s="19">
        <f>IF('Spr.wydatki '!A38="EDUKACJA",'Spr.wydatki '!F38,"")</f>
      </c>
      <c r="K155" s="36">
        <f>IF('Spr.wydatki '!A38="MIESZKALNICTWO",'Spr.wydatki '!F38,"")</f>
      </c>
      <c r="L155" s="36">
        <f>IF('Spr.wydatki '!A38="PRACA",'Spr.wydatki '!F38,"")</f>
      </c>
      <c r="M155" s="36">
        <f>IF('Spr.wydatki '!A38="ZDROWIE",'Spr.wydatki '!F38,"")</f>
      </c>
      <c r="N155" s="36">
        <f>IF('Spr.wydatki '!A38="EDUKACJA",'Spr.wydatki '!G38,"")</f>
      </c>
      <c r="O155" s="36">
        <f>IF('Spr.wydatki '!A38="MIESZKALNICTWO",'Spr.wydatki '!G38,"")</f>
      </c>
      <c r="P155" s="36">
        <f>IF('Spr.wydatki '!A38="PRACA",'Spr.wydatki '!G38,"")</f>
      </c>
      <c r="Q155" s="36">
        <f>IF('Spr.wydatki '!A38="ZDROWIE",'Spr.wydatki '!G38,"")</f>
      </c>
      <c r="R155" s="19" t="b">
        <f>AND('Kosztorys (zał.1)'!A30&gt;"",'Kosztorys (zał.1)'!B30&gt;"",'Kosztorys (zał.1)'!E30&gt;"",'Kosztorys (zał.1)'!I30&gt;0)</f>
        <v>0</v>
      </c>
      <c r="S155" s="19" t="b">
        <f>AND('Kosztorys (zał.1)'!A30="",'Kosztorys (zał.1)'!B30="",'Kosztorys (zał.1)'!E30="",'Kosztorys (zał.1)'!I30=0)</f>
        <v>1</v>
      </c>
      <c r="T155" s="19">
        <f t="shared" si="1"/>
        <v>1</v>
      </c>
      <c r="U155" s="19">
        <f t="shared" si="2"/>
        <v>0</v>
      </c>
      <c r="V155" s="19">
        <f t="shared" si="3"/>
        <v>1</v>
      </c>
      <c r="W155" s="26">
        <v>13</v>
      </c>
    </row>
    <row r="156" spans="2:23" ht="15">
      <c r="B156" s="19">
        <f>IF('Kosztorys (zał.1)'!A31="EDUKACJA",'Kosztorys (zał.1)'!G31,"")</f>
      </c>
      <c r="C156" s="19">
        <f>IF('Kosztorys (zał.1)'!A31="MIESZKALNICTWO",'Kosztorys (zał.1)'!G31,"")</f>
      </c>
      <c r="D156" s="19">
        <f>IF('Kosztorys (zał.1)'!A31="PRACA",'Kosztorys (zał.1)'!G31,"")</f>
      </c>
      <c r="E156" s="19">
        <f>IF('Kosztorys (zał.1)'!A31="ZDROWIE",'Kosztorys (zał.1)'!G31,"")</f>
      </c>
      <c r="F156" s="19">
        <f>IF('Kosztorys (zał.1)'!A31="EDUKACJA",'Kosztorys (zał.1)'!H31,"")</f>
      </c>
      <c r="G156" s="19">
        <f>IF('Kosztorys (zał.1)'!A31="MIESZKALNICTWO",'Kosztorys (zał.1)'!H31,"")</f>
      </c>
      <c r="H156" s="19">
        <f>IF('Kosztorys (zał.1)'!A31="PRACA",'Kosztorys (zał.1)'!H31,"")</f>
      </c>
      <c r="I156" s="19">
        <f>IF('Kosztorys (zał.1)'!A31="ZDROWIE",'Kosztorys (zał.1)'!H31,"")</f>
      </c>
      <c r="J156" s="19">
        <f>IF('Spr.wydatki '!A39="EDUKACJA",'Spr.wydatki '!F39,"")</f>
      </c>
      <c r="K156" s="36">
        <f>IF('Spr.wydatki '!A39="MIESZKALNICTWO",'Spr.wydatki '!F39,"")</f>
      </c>
      <c r="L156" s="36">
        <f>IF('Spr.wydatki '!A39="PRACA",'Spr.wydatki '!F39,"")</f>
      </c>
      <c r="M156" s="36">
        <f>IF('Spr.wydatki '!A39="ZDROWIE",'Spr.wydatki '!F39,"")</f>
      </c>
      <c r="N156" s="36">
        <f>IF('Spr.wydatki '!A39="EDUKACJA",'Spr.wydatki '!G39,"")</f>
      </c>
      <c r="O156" s="36">
        <f>IF('Spr.wydatki '!A39="MIESZKALNICTWO",'Spr.wydatki '!G39,"")</f>
      </c>
      <c r="P156" s="36">
        <f>IF('Spr.wydatki '!A39="PRACA",'Spr.wydatki '!G39,"")</f>
      </c>
      <c r="Q156" s="36">
        <f>IF('Spr.wydatki '!A39="ZDROWIE",'Spr.wydatki '!G39,"")</f>
      </c>
      <c r="R156" s="19" t="b">
        <f>AND('Kosztorys (zał.1)'!A31&gt;"",'Kosztorys (zał.1)'!B31&gt;"",'Kosztorys (zał.1)'!E31&gt;"",'Kosztorys (zał.1)'!I31&gt;0)</f>
        <v>0</v>
      </c>
      <c r="S156" s="19" t="b">
        <f>AND('Kosztorys (zał.1)'!A31="",'Kosztorys (zał.1)'!B31="",'Kosztorys (zał.1)'!E31="",'Kosztorys (zał.1)'!I31=0)</f>
        <v>1</v>
      </c>
      <c r="T156" s="19">
        <f t="shared" si="1"/>
        <v>1</v>
      </c>
      <c r="U156" s="19">
        <f t="shared" si="2"/>
        <v>0</v>
      </c>
      <c r="V156" s="19">
        <f t="shared" si="3"/>
        <v>1</v>
      </c>
      <c r="W156" s="26">
        <v>14</v>
      </c>
    </row>
    <row r="157" spans="2:23" ht="15">
      <c r="B157" s="19">
        <f>IF('Kosztorys (zał.1)'!A32="EDUKACJA",'Kosztorys (zał.1)'!G32,"")</f>
      </c>
      <c r="C157" s="19">
        <f>IF('Kosztorys (zał.1)'!A32="MIESZKALNICTWO",'Kosztorys (zał.1)'!G32,"")</f>
      </c>
      <c r="D157" s="19">
        <f>IF('Kosztorys (zał.1)'!A32="PRACA",'Kosztorys (zał.1)'!G32,"")</f>
      </c>
      <c r="E157" s="19">
        <f>IF('Kosztorys (zał.1)'!A32="ZDROWIE",'Kosztorys (zał.1)'!G32,"")</f>
      </c>
      <c r="F157" s="19">
        <f>IF('Kosztorys (zał.1)'!A32="EDUKACJA",'Kosztorys (zał.1)'!H32,"")</f>
      </c>
      <c r="G157" s="19">
        <f>IF('Kosztorys (zał.1)'!A32="MIESZKALNICTWO",'Kosztorys (zał.1)'!H32,"")</f>
      </c>
      <c r="H157" s="19">
        <f>IF('Kosztorys (zał.1)'!A32="PRACA",'Kosztorys (zał.1)'!H32,"")</f>
      </c>
      <c r="I157" s="19">
        <f>IF('Kosztorys (zał.1)'!A32="ZDROWIE",'Kosztorys (zał.1)'!H32,"")</f>
      </c>
      <c r="J157" s="19">
        <f>IF('Spr.wydatki '!A40="EDUKACJA",'Spr.wydatki '!F40,"")</f>
      </c>
      <c r="K157" s="36">
        <f>IF('Spr.wydatki '!A40="MIESZKALNICTWO",'Spr.wydatki '!F40,"")</f>
      </c>
      <c r="L157" s="36">
        <f>IF('Spr.wydatki '!A40="PRACA",'Spr.wydatki '!F40,"")</f>
      </c>
      <c r="M157" s="36">
        <f>IF('Spr.wydatki '!A40="ZDROWIE",'Spr.wydatki '!F40,"")</f>
      </c>
      <c r="N157" s="36">
        <f>IF('Spr.wydatki '!A40="EDUKACJA",'Spr.wydatki '!G40,"")</f>
      </c>
      <c r="O157" s="36">
        <f>IF('Spr.wydatki '!A40="MIESZKALNICTWO",'Spr.wydatki '!G40,"")</f>
      </c>
      <c r="P157" s="36">
        <f>IF('Spr.wydatki '!A40="PRACA",'Spr.wydatki '!G40,"")</f>
      </c>
      <c r="Q157" s="36">
        <f>IF('Spr.wydatki '!A40="ZDROWIE",'Spr.wydatki '!G40,"")</f>
      </c>
      <c r="R157" s="19" t="b">
        <f>AND('Kosztorys (zał.1)'!A32&gt;"",'Kosztorys (zał.1)'!B32&gt;"",'Kosztorys (zał.1)'!E32&gt;"",'Kosztorys (zał.1)'!I32&gt;0)</f>
        <v>0</v>
      </c>
      <c r="S157" s="19" t="b">
        <f>AND('Kosztorys (zał.1)'!A32="",'Kosztorys (zał.1)'!B32="",'Kosztorys (zał.1)'!E32="",'Kosztorys (zał.1)'!I32=0)</f>
        <v>1</v>
      </c>
      <c r="T157" s="19">
        <f t="shared" si="1"/>
        <v>1</v>
      </c>
      <c r="U157" s="19">
        <f t="shared" si="2"/>
        <v>0</v>
      </c>
      <c r="V157" s="19">
        <f t="shared" si="3"/>
        <v>1</v>
      </c>
      <c r="W157" s="26">
        <v>15</v>
      </c>
    </row>
    <row r="158" spans="2:23" ht="15">
      <c r="B158" s="19">
        <f>IF('Kosztorys (zał.1)'!A33="EDUKACJA",'Kosztorys (zał.1)'!G33,"")</f>
      </c>
      <c r="C158" s="19">
        <f>IF('Kosztorys (zał.1)'!A33="MIESZKALNICTWO",'Kosztorys (zał.1)'!G33,"")</f>
      </c>
      <c r="D158" s="19">
        <f>IF('Kosztorys (zał.1)'!A33="PRACA",'Kosztorys (zał.1)'!G33,"")</f>
      </c>
      <c r="E158" s="19">
        <f>IF('Kosztorys (zał.1)'!A33="ZDROWIE",'Kosztorys (zał.1)'!G33,"")</f>
      </c>
      <c r="F158" s="19">
        <f>IF('Kosztorys (zał.1)'!A33="EDUKACJA",'Kosztorys (zał.1)'!H33,"")</f>
      </c>
      <c r="G158" s="19">
        <f>IF('Kosztorys (zał.1)'!A33="MIESZKALNICTWO",'Kosztorys (zał.1)'!H33,"")</f>
      </c>
      <c r="H158" s="19">
        <f>IF('Kosztorys (zał.1)'!A33="PRACA",'Kosztorys (zał.1)'!H33,"")</f>
      </c>
      <c r="I158" s="19">
        <f>IF('Kosztorys (zał.1)'!A33="ZDROWIE",'Kosztorys (zał.1)'!H33,"")</f>
      </c>
      <c r="J158" s="19">
        <f>IF('Spr.wydatki '!A41="EDUKACJA",'Spr.wydatki '!F41,"")</f>
      </c>
      <c r="K158" s="36">
        <f>IF('Spr.wydatki '!A41="MIESZKALNICTWO",'Spr.wydatki '!F41,"")</f>
      </c>
      <c r="L158" s="36">
        <f>IF('Spr.wydatki '!A41="PRACA",'Spr.wydatki '!F41,"")</f>
      </c>
      <c r="M158" s="36">
        <f>IF('Spr.wydatki '!A41="ZDROWIE",'Spr.wydatki '!F41,"")</f>
      </c>
      <c r="N158" s="36">
        <f>IF('Spr.wydatki '!A41="EDUKACJA",'Spr.wydatki '!G41,"")</f>
      </c>
      <c r="O158" s="36">
        <f>IF('Spr.wydatki '!A41="MIESZKALNICTWO",'Spr.wydatki '!G41,"")</f>
      </c>
      <c r="P158" s="36">
        <f>IF('Spr.wydatki '!A41="PRACA",'Spr.wydatki '!G41,"")</f>
      </c>
      <c r="Q158" s="36">
        <f>IF('Spr.wydatki '!A41="ZDROWIE",'Spr.wydatki '!G41,"")</f>
      </c>
      <c r="R158" s="19" t="b">
        <f>AND('Kosztorys (zał.1)'!A33&gt;"",'Kosztorys (zał.1)'!B33&gt;"",'Kosztorys (zał.1)'!E33&gt;"",'Kosztorys (zał.1)'!I33&gt;0)</f>
        <v>0</v>
      </c>
      <c r="S158" s="19" t="b">
        <f>AND('Kosztorys (zał.1)'!A33="",'Kosztorys (zał.1)'!B33="",'Kosztorys (zał.1)'!E33="",'Kosztorys (zał.1)'!I33=0)</f>
        <v>1</v>
      </c>
      <c r="T158" s="19">
        <f t="shared" si="1"/>
        <v>1</v>
      </c>
      <c r="U158" s="19">
        <f t="shared" si="2"/>
        <v>0</v>
      </c>
      <c r="V158" s="19">
        <f t="shared" si="3"/>
        <v>1</v>
      </c>
      <c r="W158" s="26">
        <v>16</v>
      </c>
    </row>
    <row r="159" spans="2:23" ht="15">
      <c r="B159" s="19">
        <f>IF('Kosztorys (zał.1)'!A34="EDUKACJA",'Kosztorys (zał.1)'!G34,"")</f>
      </c>
      <c r="C159" s="19">
        <f>IF('Kosztorys (zał.1)'!A34="MIESZKALNICTWO",'Kosztorys (zał.1)'!G34,"")</f>
      </c>
      <c r="D159" s="19">
        <f>IF('Kosztorys (zał.1)'!A34="PRACA",'Kosztorys (zał.1)'!G34,"")</f>
      </c>
      <c r="E159" s="19">
        <f>IF('Kosztorys (zał.1)'!A34="ZDROWIE",'Kosztorys (zał.1)'!G34,"")</f>
      </c>
      <c r="F159" s="19">
        <f>IF('Kosztorys (zał.1)'!A34="EDUKACJA",'Kosztorys (zał.1)'!H34,"")</f>
      </c>
      <c r="G159" s="19">
        <f>IF('Kosztorys (zał.1)'!A34="MIESZKALNICTWO",'Kosztorys (zał.1)'!H34,"")</f>
      </c>
      <c r="H159" s="19">
        <f>IF('Kosztorys (zał.1)'!A34="PRACA",'Kosztorys (zał.1)'!H34,"")</f>
      </c>
      <c r="I159" s="19">
        <f>IF('Kosztorys (zał.1)'!A34="ZDROWIE",'Kosztorys (zał.1)'!H34,"")</f>
      </c>
      <c r="J159" s="19">
        <f>IF('Spr.wydatki '!A42="EDUKACJA",'Spr.wydatki '!F42,"")</f>
      </c>
      <c r="K159" s="36">
        <f>IF('Spr.wydatki '!A42="MIESZKALNICTWO",'Spr.wydatki '!F42,"")</f>
      </c>
      <c r="L159" s="36">
        <f>IF('Spr.wydatki '!A42="PRACA",'Spr.wydatki '!F42,"")</f>
      </c>
      <c r="M159" s="36">
        <f>IF('Spr.wydatki '!A42="ZDROWIE",'Spr.wydatki '!F42,"")</f>
      </c>
      <c r="N159" s="36"/>
      <c r="O159" s="36">
        <f>IF('Spr.wydatki '!A42="MIESZKALNICTWO",'Spr.wydatki '!G42,"")</f>
      </c>
      <c r="P159" s="36">
        <f>IF('Spr.wydatki '!A42="PRACA",'Spr.wydatki '!G42,"")</f>
      </c>
      <c r="Q159" s="36">
        <f>IF('Spr.wydatki '!A42="ZDROWIE",'Spr.wydatki '!G42,"")</f>
      </c>
      <c r="R159" s="19" t="b">
        <f>AND('Kosztorys (zał.1)'!A34&gt;"",'Kosztorys (zał.1)'!B34&gt;"",'Kosztorys (zał.1)'!E34&gt;"",'Kosztorys (zał.1)'!I34&gt;0)</f>
        <v>0</v>
      </c>
      <c r="S159" s="19" t="b">
        <f>AND('Kosztorys (zał.1)'!A34="",'Kosztorys (zał.1)'!B34="",'Kosztorys (zał.1)'!E34="",'Kosztorys (zał.1)'!I34=0)</f>
        <v>1</v>
      </c>
      <c r="T159" s="19">
        <f t="shared" si="1"/>
        <v>1</v>
      </c>
      <c r="U159" s="19">
        <f t="shared" si="2"/>
        <v>0</v>
      </c>
      <c r="V159" s="19">
        <f t="shared" si="3"/>
        <v>1</v>
      </c>
      <c r="W159" s="26">
        <v>17</v>
      </c>
    </row>
    <row r="160" spans="2:23" ht="15">
      <c r="B160" s="19">
        <f>IF('Kosztorys (zał.1)'!A35="EDUKACJA",'Kosztorys (zał.1)'!G35,"")</f>
      </c>
      <c r="C160" s="19">
        <f>IF('Kosztorys (zał.1)'!A35="MIESZKALNICTWO",'Kosztorys (zał.1)'!G35,"")</f>
      </c>
      <c r="D160" s="19">
        <f>IF('Kosztorys (zał.1)'!A35="PRACA",'Kosztorys (zał.1)'!G35,"")</f>
      </c>
      <c r="E160" s="19">
        <f>IF('Kosztorys (zał.1)'!A35="ZDROWIE",'Kosztorys (zał.1)'!G35,"")</f>
      </c>
      <c r="F160" s="19">
        <f>IF('Kosztorys (zał.1)'!A35="EDUKACJA",'Kosztorys (zał.1)'!H35,"")</f>
      </c>
      <c r="G160" s="19">
        <f>IF('Kosztorys (zał.1)'!A35="MIESZKALNICTWO",'Kosztorys (zał.1)'!H35,"")</f>
      </c>
      <c r="H160" s="19">
        <f>IF('Kosztorys (zał.1)'!A35="PRACA",'Kosztorys (zał.1)'!H35,"")</f>
      </c>
      <c r="I160" s="19">
        <f>IF('Kosztorys (zał.1)'!A35="ZDROWIE",'Kosztorys (zał.1)'!H35,"")</f>
      </c>
      <c r="J160" s="19">
        <f>IF('Spr.wydatki '!A43="EDUKACJA",'Spr.wydatki '!F43,"")</f>
      </c>
      <c r="K160" s="36">
        <f>IF('Spr.wydatki '!A43="MIESZKALNICTWO",'Spr.wydatki '!F43,"")</f>
      </c>
      <c r="L160" s="36">
        <f>IF('Spr.wydatki '!A43="PRACA",'Spr.wydatki '!F43,"")</f>
      </c>
      <c r="M160" s="36">
        <f>IF('Spr.wydatki '!A43="ZDROWIE",'Spr.wydatki '!F43,"")</f>
      </c>
      <c r="N160" s="36"/>
      <c r="O160" s="36">
        <f>IF('Spr.wydatki '!A43="MIESZKALNICTWO",'Spr.wydatki '!G43,"")</f>
      </c>
      <c r="P160" s="36">
        <f>IF('Spr.wydatki '!A43="PRACA",'Spr.wydatki '!G43,"")</f>
      </c>
      <c r="Q160" s="36">
        <f>IF('Spr.wydatki '!A43="ZDROWIE",'Spr.wydatki '!G43,"")</f>
      </c>
      <c r="R160" s="19" t="b">
        <f>AND('Kosztorys (zał.1)'!A35&gt;"",'Kosztorys (zał.1)'!B35&gt;"",'Kosztorys (zał.1)'!E35&gt;"",'Kosztorys (zał.1)'!I35&gt;0)</f>
        <v>0</v>
      </c>
      <c r="S160" s="19" t="b">
        <f>AND('Kosztorys (zał.1)'!A35="",'Kosztorys (zał.1)'!B35="",'Kosztorys (zał.1)'!E35="",'Kosztorys (zał.1)'!I35=0)</f>
        <v>1</v>
      </c>
      <c r="T160" s="19">
        <f t="shared" si="1"/>
        <v>1</v>
      </c>
      <c r="U160" s="19">
        <f t="shared" si="2"/>
        <v>0</v>
      </c>
      <c r="V160" s="19">
        <f t="shared" si="3"/>
        <v>1</v>
      </c>
      <c r="W160" s="26">
        <v>18</v>
      </c>
    </row>
    <row r="161" spans="2:23" ht="15">
      <c r="B161" s="19">
        <f>IF('Kosztorys (zał.1)'!A36="EDUKACJA",'Kosztorys (zał.1)'!G36,"")</f>
      </c>
      <c r="C161" s="19">
        <f>IF('Kosztorys (zał.1)'!A36="MIESZKALNICTWO",'Kosztorys (zał.1)'!G36,"")</f>
      </c>
      <c r="D161" s="19">
        <f>IF('Kosztorys (zał.1)'!A36="PRACA",'Kosztorys (zał.1)'!G36,"")</f>
      </c>
      <c r="E161" s="19">
        <f>IF('Kosztorys (zał.1)'!A36="ZDROWIE",'Kosztorys (zał.1)'!G36,"")</f>
      </c>
      <c r="F161" s="19">
        <f>IF('Kosztorys (zał.1)'!A36="EDUKACJA",'Kosztorys (zał.1)'!H36,"")</f>
      </c>
      <c r="G161" s="19">
        <f>IF('Kosztorys (zał.1)'!A36="MIESZKALNICTWO",'Kosztorys (zał.1)'!H36,"")</f>
      </c>
      <c r="H161" s="19">
        <f>IF('Kosztorys (zał.1)'!A36="PRACA",'Kosztorys (zał.1)'!H36,"")</f>
      </c>
      <c r="I161" s="19">
        <f>IF('Kosztorys (zał.1)'!A36="ZDROWIE",'Kosztorys (zał.1)'!H36,"")</f>
      </c>
      <c r="J161" s="19">
        <f>IF('Spr.wydatki '!A44="EDUKACJA",'Spr.wydatki '!F44,"")</f>
      </c>
      <c r="K161" s="36">
        <f>IF('Spr.wydatki '!A44="MIESZKALNICTWO",'Spr.wydatki '!F44,"")</f>
      </c>
      <c r="L161" s="36">
        <f>IF('Spr.wydatki '!A44="PRACA",'Spr.wydatki '!F44,"")</f>
      </c>
      <c r="M161" s="36">
        <f>IF('Spr.wydatki '!A44="ZDROWIE",'Spr.wydatki '!F44,"")</f>
      </c>
      <c r="N161" s="36"/>
      <c r="O161" s="36">
        <f>IF('Spr.wydatki '!A44="MIESZKALNICTWO",'Spr.wydatki '!G44,"")</f>
      </c>
      <c r="P161" s="36">
        <f>IF('Spr.wydatki '!A44="PRACA",'Spr.wydatki '!G44,"")</f>
      </c>
      <c r="Q161" s="36">
        <f>IF('Spr.wydatki '!A44="ZDROWIE",'Spr.wydatki '!G44,"")</f>
      </c>
      <c r="R161" s="19" t="b">
        <f>AND('Kosztorys (zał.1)'!A36&gt;"",'Kosztorys (zał.1)'!B36&gt;"",'Kosztorys (zał.1)'!E36&gt;"",'Kosztorys (zał.1)'!I36&gt;0)</f>
        <v>0</v>
      </c>
      <c r="S161" s="19" t="b">
        <f>AND('Kosztorys (zał.1)'!A36="",'Kosztorys (zał.1)'!B36="",'Kosztorys (zał.1)'!E36="",'Kosztorys (zał.1)'!I36=0)</f>
        <v>1</v>
      </c>
      <c r="T161" s="19">
        <f t="shared" si="1"/>
        <v>1</v>
      </c>
      <c r="U161" s="19">
        <f t="shared" si="2"/>
        <v>0</v>
      </c>
      <c r="V161" s="19">
        <f t="shared" si="3"/>
        <v>1</v>
      </c>
      <c r="W161" s="26">
        <v>19</v>
      </c>
    </row>
    <row r="162" spans="2:23" ht="15">
      <c r="B162" s="19">
        <f>IF('Kosztorys (zał.1)'!A37="EDUKACJA",'Kosztorys (zał.1)'!G37,"")</f>
      </c>
      <c r="C162" s="19">
        <f>IF('Kosztorys (zał.1)'!A37="MIESZKALNICTWO",'Kosztorys (zał.1)'!G37,"")</f>
      </c>
      <c r="D162" s="19">
        <f>IF('Kosztorys (zał.1)'!A37="PRACA",'Kosztorys (zał.1)'!G37,"")</f>
      </c>
      <c r="E162" s="19">
        <f>IF('Kosztorys (zał.1)'!A37="ZDROWIE",'Kosztorys (zał.1)'!G37,"")</f>
      </c>
      <c r="F162" s="19">
        <f>IF('Kosztorys (zał.1)'!A37="EDUKACJA",'Kosztorys (zał.1)'!H37,"")</f>
      </c>
      <c r="G162" s="19">
        <f>IF('Kosztorys (zał.1)'!A37="MIESZKALNICTWO",'Kosztorys (zał.1)'!H37,"")</f>
      </c>
      <c r="H162" s="19">
        <f>IF('Kosztorys (zał.1)'!A37="PRACA",'Kosztorys (zał.1)'!H37,"")</f>
      </c>
      <c r="I162" s="19">
        <f>IF('Kosztorys (zał.1)'!A37="ZDROWIE",'Kosztorys (zał.1)'!H37,"")</f>
      </c>
      <c r="J162" s="19">
        <f>IF('Spr.wydatki '!A45="EDUKACJA",'Spr.wydatki '!F45,"")</f>
      </c>
      <c r="K162" s="36">
        <f>IF('Spr.wydatki '!A45="MIESZKALNICTWO",'Spr.wydatki '!F45,"")</f>
      </c>
      <c r="L162" s="36">
        <f>IF('Spr.wydatki '!A45="PRACA",'Spr.wydatki '!F45,"")</f>
      </c>
      <c r="M162" s="36">
        <f>IF('Spr.wydatki '!A45="ZDROWIE",'Spr.wydatki '!F45,"")</f>
      </c>
      <c r="N162" s="36"/>
      <c r="O162" s="36">
        <f>IF('Spr.wydatki '!A45="MIESZKALNICTWO",'Spr.wydatki '!G45,"")</f>
      </c>
      <c r="P162" s="36">
        <f>IF('Spr.wydatki '!A45="PRACA",'Spr.wydatki '!G45,"")</f>
      </c>
      <c r="Q162" s="36">
        <f>IF('Spr.wydatki '!A45="ZDROWIE",'Spr.wydatki '!G45,"")</f>
      </c>
      <c r="R162" s="19" t="b">
        <f>AND('Kosztorys (zał.1)'!A37&gt;"",'Kosztorys (zał.1)'!B37&gt;"",'Kosztorys (zał.1)'!E37&gt;"",'Kosztorys (zał.1)'!I37&gt;0)</f>
        <v>0</v>
      </c>
      <c r="S162" s="19" t="b">
        <f>AND('Kosztorys (zał.1)'!A37="",'Kosztorys (zał.1)'!B37="",'Kosztorys (zał.1)'!E37="",'Kosztorys (zał.1)'!I37=0)</f>
        <v>1</v>
      </c>
      <c r="T162" s="19">
        <f t="shared" si="1"/>
        <v>1</v>
      </c>
      <c r="U162" s="19">
        <f t="shared" si="2"/>
        <v>0</v>
      </c>
      <c r="V162" s="19">
        <f t="shared" si="3"/>
        <v>1</v>
      </c>
      <c r="W162" s="26">
        <v>20</v>
      </c>
    </row>
    <row r="163" spans="2:23" ht="15">
      <c r="B163" s="19">
        <f>IF('Kosztorys (zał.1)'!A38="EDUKACJA",'Kosztorys (zał.1)'!G38,"")</f>
      </c>
      <c r="C163" s="19">
        <f>IF('Kosztorys (zał.1)'!A38="MIESZKALNICTWO",'Kosztorys (zał.1)'!G38,"")</f>
      </c>
      <c r="D163" s="19">
        <f>IF('Kosztorys (zał.1)'!A38="PRACA",'Kosztorys (zał.1)'!G38,"")</f>
      </c>
      <c r="E163" s="19">
        <f>IF('Kosztorys (zał.1)'!A38="ZDROWIE",'Kosztorys (zał.1)'!G38,"")</f>
      </c>
      <c r="F163" s="19">
        <f>IF('Kosztorys (zał.1)'!A38="EDUKACJA",'Kosztorys (zał.1)'!H38,"")</f>
      </c>
      <c r="G163" s="19">
        <f>IF('Kosztorys (zał.1)'!A38="MIESZKALNICTWO",'Kosztorys (zał.1)'!H38,"")</f>
      </c>
      <c r="H163" s="19">
        <f>IF('Kosztorys (zał.1)'!A38="PRACA",'Kosztorys (zał.1)'!H38,"")</f>
      </c>
      <c r="I163" s="19">
        <f>IF('Kosztorys (zał.1)'!A38="ZDROWIE",'Kosztorys (zał.1)'!H38,"")</f>
      </c>
      <c r="J163" s="19">
        <f>IF('Spr.wydatki '!A46="EDUKACJA",'Spr.wydatki '!F46,"")</f>
      </c>
      <c r="K163" s="36">
        <f>IF('Spr.wydatki '!A46="MIESZKALNICTWO",'Spr.wydatki '!F46,"")</f>
      </c>
      <c r="L163" s="36">
        <f>IF('Spr.wydatki '!A46="PRACA",'Spr.wydatki '!F46,"")</f>
      </c>
      <c r="M163" s="36">
        <f>IF('Spr.wydatki '!A46="ZDROWIE",'Spr.wydatki '!F46,"")</f>
      </c>
      <c r="N163" s="36"/>
      <c r="O163" s="36">
        <f>IF('Spr.wydatki '!A46="MIESZKALNICTWO",'Spr.wydatki '!G46,"")</f>
      </c>
      <c r="P163" s="36">
        <f>IF('Spr.wydatki '!A46="PRACA",'Spr.wydatki '!G46,"")</f>
      </c>
      <c r="Q163" s="36">
        <f>IF('Spr.wydatki '!A46="ZDROWIE",'Spr.wydatki '!G46,"")</f>
      </c>
      <c r="R163" s="19" t="b">
        <f>AND('Kosztorys (zał.1)'!A38&gt;"",'Kosztorys (zał.1)'!B38&gt;"",'Kosztorys (zał.1)'!E38&gt;"",'Kosztorys (zał.1)'!I38&gt;0)</f>
        <v>0</v>
      </c>
      <c r="S163" s="19" t="b">
        <f>AND('Kosztorys (zał.1)'!A38="",'Kosztorys (zał.1)'!B38="",'Kosztorys (zał.1)'!E38="",'Kosztorys (zał.1)'!I38=0)</f>
        <v>1</v>
      </c>
      <c r="T163" s="19">
        <f t="shared" si="1"/>
        <v>1</v>
      </c>
      <c r="U163" s="19">
        <f t="shared" si="2"/>
        <v>0</v>
      </c>
      <c r="V163" s="19">
        <f t="shared" si="3"/>
        <v>1</v>
      </c>
      <c r="W163" s="26">
        <v>21</v>
      </c>
    </row>
    <row r="164" spans="2:23" ht="15">
      <c r="B164" s="19">
        <f>IF('Kosztorys (zał.1)'!A39="EDUKACJA",'Kosztorys (zał.1)'!G39,"")</f>
      </c>
      <c r="C164" s="19">
        <f>IF('Kosztorys (zał.1)'!A39="MIESZKALNICTWO",'Kosztorys (zał.1)'!G39,"")</f>
      </c>
      <c r="D164" s="19">
        <f>IF('Kosztorys (zał.1)'!A39="PRACA",'Kosztorys (zał.1)'!G39,"")</f>
      </c>
      <c r="E164" s="19">
        <f>IF('Kosztorys (zał.1)'!A39="ZDROWIE",'Kosztorys (zał.1)'!G39,"")</f>
      </c>
      <c r="F164" s="19">
        <f>IF('Kosztorys (zał.1)'!A39="EDUKACJA",'Kosztorys (zał.1)'!H39,"")</f>
      </c>
      <c r="G164" s="19">
        <f>IF('Kosztorys (zał.1)'!A39="MIESZKALNICTWO",'Kosztorys (zał.1)'!H39,"")</f>
      </c>
      <c r="H164" s="19">
        <f>IF('Kosztorys (zał.1)'!A39="PRACA",'Kosztorys (zał.1)'!H39,"")</f>
      </c>
      <c r="I164" s="19">
        <f>IF('Kosztorys (zał.1)'!A39="ZDROWIE",'Kosztorys (zał.1)'!H39,"")</f>
      </c>
      <c r="J164" s="19">
        <f>IF('Spr.wydatki '!A47="EDUKACJA",'Spr.wydatki '!F47,"")</f>
      </c>
      <c r="K164" s="36">
        <f>IF('Spr.wydatki '!A47="MIESZKALNICTWO",'Spr.wydatki '!F47,"")</f>
      </c>
      <c r="L164" s="36">
        <f>IF('Spr.wydatki '!A47="PRACA",'Spr.wydatki '!F47,"")</f>
      </c>
      <c r="M164" s="36">
        <f>IF('Spr.wydatki '!A47="ZDROWIE",'Spr.wydatki '!F47,"")</f>
      </c>
      <c r="N164" s="36"/>
      <c r="O164" s="36">
        <f>IF('Spr.wydatki '!A47="MIESZKALNICTWO",'Spr.wydatki '!G47,"")</f>
      </c>
      <c r="P164" s="36">
        <f>IF('Spr.wydatki '!A47="PRACA",'Spr.wydatki '!G47,"")</f>
      </c>
      <c r="Q164" s="36">
        <f>IF('Spr.wydatki '!A47="ZDROWIE",'Spr.wydatki '!G47,"")</f>
      </c>
      <c r="R164" s="19" t="b">
        <f>AND('Kosztorys (zał.1)'!A39&gt;"",'Kosztorys (zał.1)'!B39&gt;"",'Kosztorys (zał.1)'!E39&gt;"",'Kosztorys (zał.1)'!I39&gt;0)</f>
        <v>0</v>
      </c>
      <c r="S164" s="19" t="b">
        <f>AND('Kosztorys (zał.1)'!A39="",'Kosztorys (zał.1)'!B39="",'Kosztorys (zał.1)'!E39="",'Kosztorys (zał.1)'!I39=0)</f>
        <v>1</v>
      </c>
      <c r="T164" s="19">
        <f t="shared" si="1"/>
        <v>1</v>
      </c>
      <c r="U164" s="19">
        <f t="shared" si="2"/>
        <v>0</v>
      </c>
      <c r="V164" s="19">
        <f t="shared" si="3"/>
        <v>1</v>
      </c>
      <c r="W164" s="26">
        <v>22</v>
      </c>
    </row>
    <row r="165" spans="2:23" ht="15">
      <c r="B165" s="19">
        <f>IF('Kosztorys (zał.1)'!A40="EDUKACJA",'Kosztorys (zał.1)'!G40,"")</f>
      </c>
      <c r="C165" s="19">
        <f>IF('Kosztorys (zał.1)'!A40="MIESZKALNICTWO",'Kosztorys (zał.1)'!G40,"")</f>
      </c>
      <c r="D165" s="19">
        <f>IF('Kosztorys (zał.1)'!A40="PRACA",'Kosztorys (zał.1)'!G40,"")</f>
      </c>
      <c r="E165" s="19">
        <f>IF('Kosztorys (zał.1)'!A40="ZDROWIE",'Kosztorys (zał.1)'!G40,"")</f>
      </c>
      <c r="F165" s="19">
        <f>IF('Kosztorys (zał.1)'!A40="EDUKACJA",'Kosztorys (zał.1)'!H40,"")</f>
      </c>
      <c r="G165" s="19">
        <f>IF('Kosztorys (zał.1)'!A40="MIESZKALNICTWO",'Kosztorys (zał.1)'!H40,"")</f>
      </c>
      <c r="H165" s="19">
        <f>IF('Kosztorys (zał.1)'!A40="PRACA",'Kosztorys (zał.1)'!H40,"")</f>
      </c>
      <c r="I165" s="19">
        <f>IF('Kosztorys (zał.1)'!A40="ZDROWIE",'Kosztorys (zał.1)'!H40,"")</f>
      </c>
      <c r="J165" s="19">
        <f>IF('Spr.wydatki '!A48="EDUKACJA",'Spr.wydatki '!F48,"")</f>
      </c>
      <c r="K165" s="36">
        <f>IF('Spr.wydatki '!A48="MIESZKALNICTWO",'Spr.wydatki '!F48,"")</f>
      </c>
      <c r="L165" s="36">
        <f>IF('Spr.wydatki '!A48="PRACA",'Spr.wydatki '!F48,"")</f>
      </c>
      <c r="M165" s="36">
        <f>IF('Spr.wydatki '!A48="ZDROWIE",'Spr.wydatki '!F48,"")</f>
      </c>
      <c r="N165" s="36"/>
      <c r="O165" s="36">
        <f>IF('Spr.wydatki '!A48="MIESZKALNICTWO",'Spr.wydatki '!G48,"")</f>
      </c>
      <c r="P165" s="36">
        <f>IF('Spr.wydatki '!A48="PRACA",'Spr.wydatki '!G48,"")</f>
      </c>
      <c r="Q165" s="36">
        <f>IF('Spr.wydatki '!A48="ZDROWIE",'Spr.wydatki '!G48,"")</f>
      </c>
      <c r="R165" s="19" t="b">
        <f>AND('Kosztorys (zał.1)'!A40&gt;"",'Kosztorys (zał.1)'!B40&gt;"",'Kosztorys (zał.1)'!E40&gt;"",'Kosztorys (zał.1)'!I40&gt;0)</f>
        <v>0</v>
      </c>
      <c r="S165" s="19" t="b">
        <f>AND('Kosztorys (zał.1)'!A40="",'Kosztorys (zał.1)'!B40="",'Kosztorys (zał.1)'!E40="",'Kosztorys (zał.1)'!I40=0)</f>
        <v>1</v>
      </c>
      <c r="T165" s="19">
        <f t="shared" si="1"/>
        <v>1</v>
      </c>
      <c r="U165" s="19">
        <f t="shared" si="2"/>
        <v>0</v>
      </c>
      <c r="V165" s="19">
        <f t="shared" si="3"/>
        <v>1</v>
      </c>
      <c r="W165" s="26">
        <v>23</v>
      </c>
    </row>
    <row r="166" spans="2:23" ht="15">
      <c r="B166" s="19">
        <f>IF('Kosztorys (zał.1)'!A41="EDUKACJA",'Kosztorys (zał.1)'!G41,"")</f>
      </c>
      <c r="C166" s="19">
        <f>IF('Kosztorys (zał.1)'!A41="MIESZKALNICTWO",'Kosztorys (zał.1)'!G41,"")</f>
      </c>
      <c r="D166" s="19">
        <f>IF('Kosztorys (zał.1)'!A41="PRACA",'Kosztorys (zał.1)'!G41,"")</f>
      </c>
      <c r="E166" s="19">
        <f>IF('Kosztorys (zał.1)'!A41="ZDROWIE",'Kosztorys (zał.1)'!G41,"")</f>
      </c>
      <c r="F166" s="19">
        <f>IF('Kosztorys (zał.1)'!A41="EDUKACJA",'Kosztorys (zał.1)'!H41,"")</f>
      </c>
      <c r="G166" s="19">
        <f>IF('Kosztorys (zał.1)'!A41="MIESZKALNICTWO",'Kosztorys (zał.1)'!H41,"")</f>
      </c>
      <c r="H166" s="19">
        <f>IF('Kosztorys (zał.1)'!A41="PRACA",'Kosztorys (zał.1)'!H41,"")</f>
      </c>
      <c r="I166" s="19">
        <f>IF('Kosztorys (zał.1)'!A41="ZDROWIE",'Kosztorys (zał.1)'!H41,"")</f>
      </c>
      <c r="J166" s="19">
        <f>IF('Spr.wydatki '!A49="EDUKACJA",'Spr.wydatki '!F49,"")</f>
      </c>
      <c r="K166" s="36">
        <f>IF('Spr.wydatki '!A49="MIESZKALNICTWO",'Spr.wydatki '!F49,"")</f>
      </c>
      <c r="L166" s="36">
        <f>IF('Spr.wydatki '!A49="PRACA",'Spr.wydatki '!F49,"")</f>
      </c>
      <c r="M166" s="36">
        <f>IF('Spr.wydatki '!A49="ZDROWIE",'Spr.wydatki '!F49,"")</f>
      </c>
      <c r="N166" s="36"/>
      <c r="O166" s="36">
        <f>IF('Spr.wydatki '!A49="MIESZKALNICTWO",'Spr.wydatki '!G49,"")</f>
      </c>
      <c r="P166" s="36">
        <f>IF('Spr.wydatki '!A49="PRACA",'Spr.wydatki '!G49,"")</f>
      </c>
      <c r="Q166" s="36">
        <f>IF('Spr.wydatki '!A49="ZDROWIE",'Spr.wydatki '!G49,"")</f>
      </c>
      <c r="R166" s="19" t="b">
        <f>AND('Kosztorys (zał.1)'!A41&gt;"",'Kosztorys (zał.1)'!B41&gt;"",'Kosztorys (zał.1)'!E41&gt;"",'Kosztorys (zał.1)'!I41&gt;0)</f>
        <v>0</v>
      </c>
      <c r="S166" s="19" t="b">
        <f>AND('Kosztorys (zał.1)'!A41="",'Kosztorys (zał.1)'!B41="",'Kosztorys (zał.1)'!E41="",'Kosztorys (zał.1)'!I41=0)</f>
        <v>1</v>
      </c>
      <c r="T166" s="19">
        <f t="shared" si="1"/>
        <v>1</v>
      </c>
      <c r="U166" s="19">
        <f t="shared" si="2"/>
        <v>0</v>
      </c>
      <c r="V166" s="19">
        <f t="shared" si="3"/>
        <v>1</v>
      </c>
      <c r="W166" s="26">
        <v>24</v>
      </c>
    </row>
    <row r="167" spans="2:23" ht="15">
      <c r="B167" s="19">
        <f>IF('Kosztorys (zał.1)'!A42="EDUKACJA",'Kosztorys (zał.1)'!G42,"")</f>
      </c>
      <c r="C167" s="19">
        <f>IF('Kosztorys (zał.1)'!A42="MIESZKALNICTWO",'Kosztorys (zał.1)'!G42,"")</f>
      </c>
      <c r="D167" s="19">
        <f>IF('Kosztorys (zał.1)'!A42="PRACA",'Kosztorys (zał.1)'!G42,"")</f>
      </c>
      <c r="E167" s="19">
        <f>IF('Kosztorys (zał.1)'!A42="ZDROWIE",'Kosztorys (zał.1)'!G42,"")</f>
      </c>
      <c r="F167" s="19">
        <f>IF('Kosztorys (zał.1)'!A42="EDUKACJA",'Kosztorys (zał.1)'!H42,"")</f>
      </c>
      <c r="G167" s="19">
        <f>IF('Kosztorys (zał.1)'!A42="MIESZKALNICTWO",'Kosztorys (zał.1)'!H42,"")</f>
      </c>
      <c r="H167" s="19">
        <f>IF('Kosztorys (zał.1)'!A42="PRACA",'Kosztorys (zał.1)'!H42,"")</f>
      </c>
      <c r="I167" s="19">
        <f>IF('Kosztorys (zał.1)'!A42="ZDROWIE",'Kosztorys (zał.1)'!H42,"")</f>
      </c>
      <c r="J167" s="19">
        <f>IF('Spr.wydatki '!A50="EDUKACJA",'Spr.wydatki '!F50,"")</f>
      </c>
      <c r="K167" s="36">
        <f>IF('Spr.wydatki '!A50="MIESZKALNICTWO",'Spr.wydatki '!F50,"")</f>
      </c>
      <c r="L167" s="36">
        <f>IF('Spr.wydatki '!A50="PRACA",'Spr.wydatki '!F50,"")</f>
      </c>
      <c r="M167" s="36">
        <f>IF('Spr.wydatki '!A50="ZDROWIE",'Spr.wydatki '!F50,"")</f>
      </c>
      <c r="N167" s="36"/>
      <c r="O167" s="36">
        <f>IF('Spr.wydatki '!A50="MIESZKALNICTWO",'Spr.wydatki '!G50,"")</f>
      </c>
      <c r="P167" s="36">
        <f>IF('Spr.wydatki '!A50="PRACA",'Spr.wydatki '!G50,"")</f>
      </c>
      <c r="Q167" s="36">
        <f>IF('Spr.wydatki '!A50="ZDROWIE",'Spr.wydatki '!G50,"")</f>
      </c>
      <c r="R167" s="19" t="b">
        <f>AND('Kosztorys (zał.1)'!A42&gt;"",'Kosztorys (zał.1)'!B42&gt;"",'Kosztorys (zał.1)'!E42&gt;"",'Kosztorys (zał.1)'!I42&gt;0)</f>
        <v>0</v>
      </c>
      <c r="S167" s="19" t="b">
        <f>AND('Kosztorys (zał.1)'!A42="",'Kosztorys (zał.1)'!B42="",'Kosztorys (zał.1)'!E42="",'Kosztorys (zał.1)'!I42=0)</f>
        <v>1</v>
      </c>
      <c r="T167" s="19">
        <f t="shared" si="1"/>
        <v>1</v>
      </c>
      <c r="U167" s="19">
        <f t="shared" si="2"/>
        <v>0</v>
      </c>
      <c r="V167" s="19">
        <f t="shared" si="3"/>
        <v>1</v>
      </c>
      <c r="W167" s="26">
        <v>25</v>
      </c>
    </row>
    <row r="168" spans="2:23" ht="15">
      <c r="B168" s="19">
        <f>IF('Kosztorys (zał.1)'!A43="EDUKACJA",'Kosztorys (zał.1)'!G43,"")</f>
      </c>
      <c r="C168" s="19">
        <f>IF('Kosztorys (zał.1)'!A43="MIESZKALNICTWO",'Kosztorys (zał.1)'!G43,"")</f>
      </c>
      <c r="D168" s="19">
        <f>IF('Kosztorys (zał.1)'!A43="PRACA",'Kosztorys (zał.1)'!G43,"")</f>
      </c>
      <c r="E168" s="19">
        <f>IF('Kosztorys (zał.1)'!A43="ZDROWIE",'Kosztorys (zał.1)'!G43,"")</f>
      </c>
      <c r="F168" s="19">
        <f>IF('Kosztorys (zał.1)'!A43="EDUKACJA",'Kosztorys (zał.1)'!H43,"")</f>
      </c>
      <c r="G168" s="19">
        <f>IF('Kosztorys (zał.1)'!A43="MIESZKALNICTWO",'Kosztorys (zał.1)'!H43,"")</f>
      </c>
      <c r="H168" s="19">
        <f>IF('Kosztorys (zał.1)'!A43="PRACA",'Kosztorys (zał.1)'!H43,"")</f>
      </c>
      <c r="I168" s="19">
        <f>IF('Kosztorys (zał.1)'!A43="ZDROWIE",'Kosztorys (zał.1)'!H43,"")</f>
      </c>
      <c r="J168" s="19">
        <f>IF('Spr.wydatki '!A51="EDUKACJA",'Spr.wydatki '!F51,"")</f>
      </c>
      <c r="K168" s="36">
        <f>IF('Spr.wydatki '!A51="MIESZKALNICTWO",'Spr.wydatki '!F51,"")</f>
      </c>
      <c r="L168" s="36">
        <f>IF('Spr.wydatki '!A51="PRACA",'Spr.wydatki '!F51,"")</f>
      </c>
      <c r="M168" s="36">
        <f>IF('Spr.wydatki '!A51="ZDROWIE",'Spr.wydatki '!F51,"")</f>
      </c>
      <c r="N168" s="36"/>
      <c r="O168" s="36">
        <f>IF('Spr.wydatki '!A51="MIESZKALNICTWO",'Spr.wydatki '!G51,"")</f>
      </c>
      <c r="P168" s="36">
        <f>IF('Spr.wydatki '!A51="PRACA",'Spr.wydatki '!G51,"")</f>
      </c>
      <c r="Q168" s="36">
        <f>IF('Spr.wydatki '!A51="ZDROWIE",'Spr.wydatki '!G51,"")</f>
      </c>
      <c r="R168" s="19" t="b">
        <f>AND('Kosztorys (zał.1)'!A43&gt;"",'Kosztorys (zał.1)'!B43&gt;"",'Kosztorys (zał.1)'!E43&gt;"",'Kosztorys (zał.1)'!I43&gt;0)</f>
        <v>0</v>
      </c>
      <c r="S168" s="19" t="b">
        <f>AND('Kosztorys (zał.1)'!A43="",'Kosztorys (zał.1)'!B43="",'Kosztorys (zał.1)'!E43="",'Kosztorys (zał.1)'!I43=0)</f>
        <v>1</v>
      </c>
      <c r="T168" s="19">
        <f t="shared" si="1"/>
        <v>1</v>
      </c>
      <c r="U168" s="19">
        <f t="shared" si="2"/>
        <v>0</v>
      </c>
      <c r="V168" s="19">
        <f t="shared" si="3"/>
        <v>1</v>
      </c>
      <c r="W168" s="26">
        <v>26</v>
      </c>
    </row>
    <row r="169" spans="2:23" ht="15">
      <c r="B169" s="19">
        <f>IF('Kosztorys (zał.1)'!A44="EDUKACJA",'Kosztorys (zał.1)'!G44,"")</f>
      </c>
      <c r="C169" s="19">
        <f>IF('Kosztorys (zał.1)'!A44="MIESZKALNICTWO",'Kosztorys (zał.1)'!G44,"")</f>
      </c>
      <c r="D169" s="19">
        <f>IF('Kosztorys (zał.1)'!A44="PRACA",'Kosztorys (zał.1)'!G44,"")</f>
      </c>
      <c r="E169" s="19">
        <f>IF('Kosztorys (zał.1)'!A44="ZDROWIE",'Kosztorys (zał.1)'!G44,"")</f>
      </c>
      <c r="F169" s="19">
        <f>IF('Kosztorys (zał.1)'!A44="EDUKACJA",'Kosztorys (zał.1)'!H44,"")</f>
      </c>
      <c r="G169" s="19">
        <f>IF('Kosztorys (zał.1)'!A44="MIESZKALNICTWO",'Kosztorys (zał.1)'!H44,"")</f>
      </c>
      <c r="H169" s="19">
        <f>IF('Kosztorys (zał.1)'!A44="PRACA",'Kosztorys (zał.1)'!H44,"")</f>
      </c>
      <c r="I169" s="19">
        <f>IF('Kosztorys (zał.1)'!A44="ZDROWIE",'Kosztorys (zał.1)'!H44,"")</f>
      </c>
      <c r="J169" s="19">
        <f>IF('Spr.wydatki '!A52="EDUKACJA",'Spr.wydatki '!F52,"")</f>
      </c>
      <c r="K169" s="36">
        <f>IF('Spr.wydatki '!A52="MIESZKALNICTWO",'Spr.wydatki '!F52,"")</f>
      </c>
      <c r="L169" s="36">
        <f>IF('Spr.wydatki '!A52="PRACA",'Spr.wydatki '!F52,"")</f>
      </c>
      <c r="M169" s="36">
        <f>IF('Spr.wydatki '!A52="ZDROWIE",'Spr.wydatki '!F52,"")</f>
      </c>
      <c r="N169" s="36"/>
      <c r="O169" s="36">
        <f>IF('Spr.wydatki '!A52="MIESZKALNICTWO",'Spr.wydatki '!G52,"")</f>
      </c>
      <c r="P169" s="36">
        <f>IF('Spr.wydatki '!A52="PRACA",'Spr.wydatki '!G52,"")</f>
      </c>
      <c r="Q169" s="36">
        <f>IF('Spr.wydatki '!A52="ZDROWIE",'Spr.wydatki '!G52,"")</f>
      </c>
      <c r="R169" s="19" t="b">
        <f>AND('Kosztorys (zał.1)'!A44&gt;"",'Kosztorys (zał.1)'!B44&gt;"",'Kosztorys (zał.1)'!E44&gt;"",'Kosztorys (zał.1)'!I44&gt;0)</f>
        <v>0</v>
      </c>
      <c r="S169" s="19" t="b">
        <f>AND('Kosztorys (zał.1)'!A44="",'Kosztorys (zał.1)'!B44="",'Kosztorys (zał.1)'!E44="",'Kosztorys (zał.1)'!I44=0)</f>
        <v>1</v>
      </c>
      <c r="T169" s="19">
        <f t="shared" si="1"/>
        <v>1</v>
      </c>
      <c r="U169" s="19">
        <f t="shared" si="2"/>
        <v>0</v>
      </c>
      <c r="V169" s="19">
        <f t="shared" si="3"/>
        <v>1</v>
      </c>
      <c r="W169" s="26">
        <v>27</v>
      </c>
    </row>
    <row r="170" spans="2:23" ht="15">
      <c r="B170" s="19">
        <f>IF('Kosztorys (zał.1)'!A45="EDUKACJA",'Kosztorys (zał.1)'!G45,"")</f>
      </c>
      <c r="C170" s="19">
        <f>IF('Kosztorys (zał.1)'!A45="MIESZKALNICTWO",'Kosztorys (zał.1)'!G45,"")</f>
      </c>
      <c r="D170" s="19">
        <f>IF('Kosztorys (zał.1)'!A45="PRACA",'Kosztorys (zał.1)'!G45,"")</f>
      </c>
      <c r="E170" s="19">
        <f>IF('Kosztorys (zał.1)'!A45="ZDROWIE",'Kosztorys (zał.1)'!G45,"")</f>
      </c>
      <c r="F170" s="19">
        <f>IF('Kosztorys (zał.1)'!A45="EDUKACJA",'Kosztorys (zał.1)'!H45,"")</f>
      </c>
      <c r="G170" s="19">
        <f>IF('Kosztorys (zał.1)'!A45="MIESZKALNICTWO",'Kosztorys (zał.1)'!H45,"")</f>
      </c>
      <c r="H170" s="19">
        <f>IF('Kosztorys (zał.1)'!A45="PRACA",'Kosztorys (zał.1)'!H45,"")</f>
      </c>
      <c r="I170" s="19">
        <f>IF('Kosztorys (zał.1)'!A45="ZDROWIE",'Kosztorys (zał.1)'!H45,"")</f>
      </c>
      <c r="J170" s="19">
        <f>IF('Spr.wydatki '!A53="EDUKACJA",'Spr.wydatki '!F53,"")</f>
      </c>
      <c r="K170" s="36">
        <f>IF('Spr.wydatki '!A53="MIESZKALNICTWO",'Spr.wydatki '!F53,"")</f>
      </c>
      <c r="L170" s="36">
        <f>IF('Spr.wydatki '!A53="PRACA",'Spr.wydatki '!F53,"")</f>
      </c>
      <c r="M170" s="36">
        <f>IF('Spr.wydatki '!A53="ZDROWIE",'Spr.wydatki '!F53,"")</f>
      </c>
      <c r="N170" s="36"/>
      <c r="O170" s="36">
        <f>IF('Spr.wydatki '!A53="MIESZKALNICTWO",'Spr.wydatki '!G53,"")</f>
      </c>
      <c r="P170" s="36">
        <f>IF('Spr.wydatki '!A53="PRACA",'Spr.wydatki '!G53,"")</f>
      </c>
      <c r="Q170" s="36">
        <f>IF('Spr.wydatki '!A53="ZDROWIE",'Spr.wydatki '!G53,"")</f>
      </c>
      <c r="R170" s="19" t="b">
        <f>AND('Kosztorys (zał.1)'!A45&gt;"",'Kosztorys (zał.1)'!B45&gt;"",'Kosztorys (zał.1)'!E45&gt;"",'Kosztorys (zał.1)'!I45&gt;0)</f>
        <v>0</v>
      </c>
      <c r="S170" s="19" t="b">
        <f>AND('Kosztorys (zał.1)'!A45="",'Kosztorys (zał.1)'!B45="",'Kosztorys (zał.1)'!E45="",'Kosztorys (zał.1)'!I45=0)</f>
        <v>1</v>
      </c>
      <c r="T170" s="19">
        <f t="shared" si="1"/>
        <v>1</v>
      </c>
      <c r="U170" s="19">
        <f t="shared" si="2"/>
        <v>0</v>
      </c>
      <c r="V170" s="19">
        <f t="shared" si="3"/>
        <v>1</v>
      </c>
      <c r="W170" s="26">
        <v>28</v>
      </c>
    </row>
    <row r="171" spans="2:23" ht="15">
      <c r="B171" s="19">
        <f>IF('Kosztorys (zał.1)'!A46="EDUKACJA",'Kosztorys (zał.1)'!G46,"")</f>
      </c>
      <c r="C171" s="19">
        <f>IF('Kosztorys (zał.1)'!A46="MIESZKALNICTWO",'Kosztorys (zał.1)'!G46,"")</f>
      </c>
      <c r="D171" s="19">
        <f>IF('Kosztorys (zał.1)'!A46="PRACA",'Kosztorys (zał.1)'!G46,"")</f>
      </c>
      <c r="E171" s="19">
        <f>IF('Kosztorys (zał.1)'!A46="ZDROWIE",'Kosztorys (zał.1)'!G46,"")</f>
      </c>
      <c r="F171" s="19">
        <f>IF('Kosztorys (zał.1)'!A46="EDUKACJA",'Kosztorys (zał.1)'!H46,"")</f>
      </c>
      <c r="G171" s="19">
        <f>IF('Kosztorys (zał.1)'!A46="MIESZKALNICTWO",'Kosztorys (zał.1)'!H46,"")</f>
      </c>
      <c r="H171" s="19">
        <f>IF('Kosztorys (zał.1)'!A46="PRACA",'Kosztorys (zał.1)'!H46,"")</f>
      </c>
      <c r="I171" s="19">
        <f>IF('Kosztorys (zał.1)'!A46="ZDROWIE",'Kosztorys (zał.1)'!H46,"")</f>
      </c>
      <c r="J171" s="19">
        <f>IF('Spr.wydatki '!A54="EDUKACJA",'Spr.wydatki '!F54,"")</f>
      </c>
      <c r="K171" s="36">
        <f>IF('Spr.wydatki '!A54="MIESZKALNICTWO",'Spr.wydatki '!F54,"")</f>
      </c>
      <c r="L171" s="36">
        <f>IF('Spr.wydatki '!A54="PRACA",'Spr.wydatki '!F54,"")</f>
      </c>
      <c r="M171" s="36">
        <f>IF('Spr.wydatki '!A54="ZDROWIE",'Spr.wydatki '!F54,"")</f>
      </c>
      <c r="N171" s="36"/>
      <c r="O171" s="36">
        <f>IF('Spr.wydatki '!A54="MIESZKALNICTWO",'Spr.wydatki '!G54,"")</f>
      </c>
      <c r="P171" s="36">
        <f>IF('Spr.wydatki '!A54="PRACA",'Spr.wydatki '!G54,"")</f>
      </c>
      <c r="Q171" s="36">
        <f>IF('Spr.wydatki '!A54="ZDROWIE",'Spr.wydatki '!G54,"")</f>
      </c>
      <c r="R171" s="19" t="b">
        <f>AND('Kosztorys (zał.1)'!A46&gt;"",'Kosztorys (zał.1)'!B46&gt;"",'Kosztorys (zał.1)'!E46&gt;"",'Kosztorys (zał.1)'!I46&gt;0)</f>
        <v>0</v>
      </c>
      <c r="S171" s="19" t="b">
        <f>AND('Kosztorys (zał.1)'!A46="",'Kosztorys (zał.1)'!B46="",'Kosztorys (zał.1)'!E46="",'Kosztorys (zał.1)'!I46=0)</f>
        <v>1</v>
      </c>
      <c r="T171" s="19">
        <f t="shared" si="1"/>
        <v>1</v>
      </c>
      <c r="U171" s="19">
        <f t="shared" si="2"/>
        <v>0</v>
      </c>
      <c r="V171" s="19">
        <f t="shared" si="3"/>
        <v>1</v>
      </c>
      <c r="W171" s="26">
        <v>29</v>
      </c>
    </row>
    <row r="172" spans="2:23" ht="15">
      <c r="B172" s="19">
        <f>IF('Kosztorys (zał.1)'!A47="EDUKACJA",'Kosztorys (zał.1)'!G47,"")</f>
      </c>
      <c r="C172" s="19">
        <f>IF('Kosztorys (zał.1)'!A47="MIESZKALNICTWO",'Kosztorys (zał.1)'!G47,"")</f>
      </c>
      <c r="D172" s="19">
        <f>IF('Kosztorys (zał.1)'!A47="PRACA",'Kosztorys (zał.1)'!G47,"")</f>
      </c>
      <c r="E172" s="19">
        <f>IF('Kosztorys (zał.1)'!A47="ZDROWIE",'Kosztorys (zał.1)'!G47,"")</f>
      </c>
      <c r="F172" s="19">
        <f>IF('Kosztorys (zał.1)'!A47="EDUKACJA",'Kosztorys (zał.1)'!H47,"")</f>
      </c>
      <c r="G172" s="19">
        <f>IF('Kosztorys (zał.1)'!A47="MIESZKALNICTWO",'Kosztorys (zał.1)'!H47,"")</f>
      </c>
      <c r="H172" s="19">
        <f>IF('Kosztorys (zał.1)'!A47="PRACA",'Kosztorys (zał.1)'!H47,"")</f>
      </c>
      <c r="I172" s="19">
        <f>IF('Kosztorys (zał.1)'!A47="ZDROWIE",'Kosztorys (zał.1)'!H47,"")</f>
      </c>
      <c r="J172" s="19">
        <f>IF('Spr.wydatki '!A55="EDUKACJA",'Spr.wydatki '!F55,"")</f>
      </c>
      <c r="K172" s="36">
        <f>IF('Spr.wydatki '!A55="MIESZKALNICTWO",'Spr.wydatki '!F55,"")</f>
      </c>
      <c r="L172" s="36">
        <f>IF('Spr.wydatki '!A55="PRACA",'Spr.wydatki '!F55,"")</f>
      </c>
      <c r="M172" s="36">
        <f>IF('Spr.wydatki '!A55="ZDROWIE",'Spr.wydatki '!F55,"")</f>
      </c>
      <c r="N172" s="36"/>
      <c r="O172" s="36">
        <f>IF('Spr.wydatki '!A55="MIESZKALNICTWO",'Spr.wydatki '!G55,"")</f>
      </c>
      <c r="P172" s="36">
        <f>IF('Spr.wydatki '!A55="PRACA",'Spr.wydatki '!G55,"")</f>
      </c>
      <c r="Q172" s="36">
        <f>IF('Spr.wydatki '!A55="ZDROWIE",'Spr.wydatki '!G55,"")</f>
      </c>
      <c r="R172" s="19" t="b">
        <f>AND('Kosztorys (zał.1)'!A47&gt;"",'Kosztorys (zał.1)'!B47&gt;"",'Kosztorys (zał.1)'!E47&gt;"",'Kosztorys (zał.1)'!I47&gt;0)</f>
        <v>0</v>
      </c>
      <c r="S172" s="19" t="b">
        <f>AND('Kosztorys (zał.1)'!A47="",'Kosztorys (zał.1)'!B47="",'Kosztorys (zał.1)'!E47="",'Kosztorys (zał.1)'!I47=0)</f>
        <v>1</v>
      </c>
      <c r="T172" s="19">
        <f t="shared" si="1"/>
        <v>1</v>
      </c>
      <c r="U172" s="19">
        <f t="shared" si="2"/>
        <v>0</v>
      </c>
      <c r="V172" s="19">
        <f t="shared" si="3"/>
        <v>1</v>
      </c>
      <c r="W172" s="26">
        <v>30</v>
      </c>
    </row>
    <row r="173" spans="2:23" ht="15">
      <c r="B173" s="19">
        <f>IF('Kosztorys (zał.1)'!A48="EDUKACJA",'Kosztorys (zał.1)'!G48,"")</f>
      </c>
      <c r="C173" s="19">
        <f>IF('Kosztorys (zał.1)'!A48="MIESZKALNICTWO",'Kosztorys (zał.1)'!G48,"")</f>
      </c>
      <c r="D173" s="19">
        <f>IF('Kosztorys (zał.1)'!A48="PRACA",'Kosztorys (zał.1)'!G48,"")</f>
      </c>
      <c r="E173" s="19">
        <f>IF('Kosztorys (zał.1)'!A48="ZDROWIE",'Kosztorys (zał.1)'!G48,"")</f>
      </c>
      <c r="F173" s="19">
        <f>IF('Kosztorys (zał.1)'!A48="EDUKACJA",'Kosztorys (zał.1)'!H48,"")</f>
      </c>
      <c r="G173" s="19">
        <f>IF('Kosztorys (zał.1)'!A48="MIESZKALNICTWO",'Kosztorys (zał.1)'!H48,"")</f>
      </c>
      <c r="H173" s="19">
        <f>IF('Kosztorys (zał.1)'!A48="PRACA",'Kosztorys (zał.1)'!H48,"")</f>
      </c>
      <c r="I173" s="19">
        <f>IF('Kosztorys (zał.1)'!A48="ZDROWIE",'Kosztorys (zał.1)'!H48,"")</f>
      </c>
      <c r="J173" s="19">
        <f>IF('Spr.wydatki '!A56="EDUKACJA",'Spr.wydatki '!F56,"")</f>
      </c>
      <c r="K173" s="36">
        <f>IF('Spr.wydatki '!A56="MIESZKALNICTWO",'Spr.wydatki '!F56,"")</f>
      </c>
      <c r="L173" s="36">
        <f>IF('Spr.wydatki '!A56="PRACA",'Spr.wydatki '!F56,"")</f>
      </c>
      <c r="M173" s="36">
        <f>IF('Spr.wydatki '!A56="ZDROWIE",'Spr.wydatki '!F56,"")</f>
      </c>
      <c r="N173" s="36"/>
      <c r="O173" s="36">
        <f>IF('Spr.wydatki '!A56="MIESZKALNICTWO",'Spr.wydatki '!G56,"")</f>
      </c>
      <c r="P173" s="36">
        <f>IF('Spr.wydatki '!A56="PRACA",'Spr.wydatki '!G56,"")</f>
      </c>
      <c r="Q173" s="36">
        <f>IF('Spr.wydatki '!A56="ZDROWIE",'Spr.wydatki '!G56,"")</f>
      </c>
      <c r="R173" s="19" t="b">
        <f>AND('Kosztorys (zał.1)'!A48&gt;"",'Kosztorys (zał.1)'!B48&gt;"",'Kosztorys (zał.1)'!E48&gt;"",'Kosztorys (zał.1)'!I48&gt;0)</f>
        <v>0</v>
      </c>
      <c r="S173" s="19" t="b">
        <f>AND('Kosztorys (zał.1)'!A48="",'Kosztorys (zał.1)'!B48="",'Kosztorys (zał.1)'!E48="",'Kosztorys (zał.1)'!I48=0)</f>
        <v>1</v>
      </c>
      <c r="T173" s="19">
        <f t="shared" si="1"/>
        <v>1</v>
      </c>
      <c r="U173" s="19">
        <f t="shared" si="2"/>
        <v>0</v>
      </c>
      <c r="V173" s="19">
        <f t="shared" si="3"/>
        <v>1</v>
      </c>
      <c r="W173" s="26">
        <v>31</v>
      </c>
    </row>
    <row r="174" spans="2:23" ht="15">
      <c r="B174" s="19">
        <f>IF('Kosztorys (zał.1)'!A49="EDUKACJA",'Kosztorys (zał.1)'!G49,"")</f>
      </c>
      <c r="C174" s="19">
        <f>IF('Kosztorys (zał.1)'!A49="MIESZKALNICTWO",'Kosztorys (zał.1)'!G49,"")</f>
      </c>
      <c r="D174" s="19">
        <f>IF('Kosztorys (zał.1)'!A49="PRACA",'Kosztorys (zał.1)'!G49,"")</f>
      </c>
      <c r="E174" s="19">
        <f>IF('Kosztorys (zał.1)'!A49="ZDROWIE",'Kosztorys (zał.1)'!G49,"")</f>
      </c>
      <c r="F174" s="19">
        <f>IF('Kosztorys (zał.1)'!A49="EDUKACJA",'Kosztorys (zał.1)'!H49,"")</f>
      </c>
      <c r="G174" s="19">
        <f>IF('Kosztorys (zał.1)'!A49="MIESZKALNICTWO",'Kosztorys (zał.1)'!H49,"")</f>
      </c>
      <c r="H174" s="19">
        <f>IF('Kosztorys (zał.1)'!A49="PRACA",'Kosztorys (zał.1)'!H49,"")</f>
      </c>
      <c r="I174" s="19">
        <f>IF('Kosztorys (zał.1)'!A49="ZDROWIE",'Kosztorys (zał.1)'!H49,"")</f>
      </c>
      <c r="J174" s="19">
        <f>IF('Spr.wydatki '!A57="EDUKACJA",'Spr.wydatki '!F57,"")</f>
      </c>
      <c r="K174" s="36">
        <f>IF('Spr.wydatki '!A57="MIESZKALNICTWO",'Spr.wydatki '!F57,"")</f>
      </c>
      <c r="L174" s="36">
        <f>IF('Spr.wydatki '!A57="PRACA",'Spr.wydatki '!F57,"")</f>
      </c>
      <c r="M174" s="36">
        <f>IF('Spr.wydatki '!A57="ZDROWIE",'Spr.wydatki '!F57,"")</f>
      </c>
      <c r="N174" s="36"/>
      <c r="O174" s="36">
        <f>IF('Spr.wydatki '!A57="MIESZKALNICTWO",'Spr.wydatki '!G57,"")</f>
      </c>
      <c r="P174" s="36">
        <f>IF('Spr.wydatki '!A57="PRACA",'Spr.wydatki '!G57,"")</f>
      </c>
      <c r="Q174" s="36">
        <f>IF('Spr.wydatki '!A57="ZDROWIE",'Spr.wydatki '!G57,"")</f>
      </c>
      <c r="R174" s="19" t="b">
        <f>AND('Kosztorys (zał.1)'!A49&gt;"",'Kosztorys (zał.1)'!B49&gt;"",'Kosztorys (zał.1)'!E49&gt;"",'Kosztorys (zał.1)'!I49&gt;0)</f>
        <v>0</v>
      </c>
      <c r="S174" s="19" t="b">
        <f>AND('Kosztorys (zał.1)'!A49="",'Kosztorys (zał.1)'!B49="",'Kosztorys (zał.1)'!E49="",'Kosztorys (zał.1)'!I49=0)</f>
        <v>1</v>
      </c>
      <c r="T174" s="19">
        <f t="shared" si="1"/>
        <v>1</v>
      </c>
      <c r="U174" s="19">
        <f t="shared" si="2"/>
        <v>0</v>
      </c>
      <c r="V174" s="19">
        <f t="shared" si="3"/>
        <v>1</v>
      </c>
      <c r="W174" s="26">
        <v>32</v>
      </c>
    </row>
    <row r="175" spans="2:23" ht="15">
      <c r="B175" s="19">
        <f>IF('Kosztorys (zał.1)'!A50="EDUKACJA",'Kosztorys (zał.1)'!G50,"")</f>
      </c>
      <c r="C175" s="19">
        <f>IF('Kosztorys (zał.1)'!A50="MIESZKALNICTWO",'Kosztorys (zał.1)'!G50,"")</f>
      </c>
      <c r="D175" s="19">
        <f>IF('Kosztorys (zał.1)'!A50="PRACA",'Kosztorys (zał.1)'!G50,"")</f>
      </c>
      <c r="E175" s="19">
        <f>IF('Kosztorys (zał.1)'!A50="ZDROWIE",'Kosztorys (zał.1)'!G50,"")</f>
      </c>
      <c r="F175" s="19">
        <f>IF('Kosztorys (zał.1)'!A50="EDUKACJA",'Kosztorys (zał.1)'!H50,"")</f>
      </c>
      <c r="G175" s="19">
        <f>IF('Kosztorys (zał.1)'!A50="MIESZKALNICTWO",'Kosztorys (zał.1)'!H50,"")</f>
      </c>
      <c r="H175" s="19">
        <f>IF('Kosztorys (zał.1)'!A50="PRACA",'Kosztorys (zał.1)'!H50,"")</f>
      </c>
      <c r="I175" s="19">
        <f>IF('Kosztorys (zał.1)'!A50="ZDROWIE",'Kosztorys (zał.1)'!H50,"")</f>
      </c>
      <c r="J175" s="19">
        <f>IF('Spr.wydatki '!A58="EDUKACJA",'Spr.wydatki '!F58,"")</f>
      </c>
      <c r="K175" s="36">
        <f>IF('Spr.wydatki '!A58="MIESZKALNICTWO",'Spr.wydatki '!F58,"")</f>
      </c>
      <c r="L175" s="36">
        <f>IF('Spr.wydatki '!A58="PRACA",'Spr.wydatki '!F58,"")</f>
      </c>
      <c r="M175" s="36">
        <f>IF('Spr.wydatki '!A58="ZDROWIE",'Spr.wydatki '!F58,"")</f>
      </c>
      <c r="N175" s="36"/>
      <c r="O175" s="36">
        <f>IF('Spr.wydatki '!A58="MIESZKALNICTWO",'Spr.wydatki '!G58,"")</f>
      </c>
      <c r="P175" s="36">
        <f>IF('Spr.wydatki '!A58="PRACA",'Spr.wydatki '!G58,"")</f>
      </c>
      <c r="Q175" s="36">
        <f>IF('Spr.wydatki '!A58="ZDROWIE",'Spr.wydatki '!G58,"")</f>
      </c>
      <c r="R175" s="19" t="b">
        <f>AND('Kosztorys (zał.1)'!A50&gt;"",'Kosztorys (zał.1)'!B50&gt;"",'Kosztorys (zał.1)'!E50&gt;"",'Kosztorys (zał.1)'!I50&gt;0)</f>
        <v>0</v>
      </c>
      <c r="S175" s="19" t="b">
        <f>AND('Kosztorys (zał.1)'!A50="",'Kosztorys (zał.1)'!B50="",'Kosztorys (zał.1)'!E50="",'Kosztorys (zał.1)'!I50=0)</f>
        <v>1</v>
      </c>
      <c r="T175" s="19">
        <f t="shared" si="1"/>
        <v>1</v>
      </c>
      <c r="U175" s="19">
        <f t="shared" si="2"/>
        <v>0</v>
      </c>
      <c r="V175" s="19">
        <f t="shared" si="3"/>
        <v>1</v>
      </c>
      <c r="W175" s="26">
        <v>33</v>
      </c>
    </row>
    <row r="176" spans="2:23" ht="15">
      <c r="B176" s="19">
        <f>IF('Kosztorys (zał.1)'!A51="EDUKACJA",'Kosztorys (zał.1)'!G51,"")</f>
      </c>
      <c r="C176" s="19">
        <f>IF('Kosztorys (zał.1)'!A51="MIESZKALNICTWO",'Kosztorys (zał.1)'!G51,"")</f>
      </c>
      <c r="D176" s="19">
        <f>IF('Kosztorys (zał.1)'!A51="PRACA",'Kosztorys (zał.1)'!G51,"")</f>
      </c>
      <c r="E176" s="19">
        <f>IF('Kosztorys (zał.1)'!A51="ZDROWIE",'Kosztorys (zał.1)'!G51,"")</f>
      </c>
      <c r="F176" s="19">
        <f>IF('Kosztorys (zał.1)'!A51="EDUKACJA",'Kosztorys (zał.1)'!H51,"")</f>
      </c>
      <c r="G176" s="19">
        <f>IF('Kosztorys (zał.1)'!A51="MIESZKALNICTWO",'Kosztorys (zał.1)'!H51,"")</f>
      </c>
      <c r="H176" s="19">
        <f>IF('Kosztorys (zał.1)'!A51="PRACA",'Kosztorys (zał.1)'!H51,"")</f>
      </c>
      <c r="I176" s="19">
        <f>IF('Kosztorys (zał.1)'!A51="ZDROWIE",'Kosztorys (zał.1)'!H51,"")</f>
      </c>
      <c r="J176" s="19">
        <f>IF('Spr.wydatki '!A59="EDUKACJA",'Spr.wydatki '!F59,"")</f>
      </c>
      <c r="K176" s="36">
        <f>IF('Spr.wydatki '!A59="MIESZKALNICTWO",'Spr.wydatki '!F59,"")</f>
      </c>
      <c r="L176" s="36">
        <f>IF('Spr.wydatki '!A59="PRACA",'Spr.wydatki '!F59,"")</f>
      </c>
      <c r="M176" s="36">
        <f>IF('Spr.wydatki '!A59="ZDROWIE",'Spr.wydatki '!F59,"")</f>
      </c>
      <c r="N176" s="36"/>
      <c r="O176" s="36">
        <f>IF('Spr.wydatki '!A59="MIESZKALNICTWO",'Spr.wydatki '!G59,"")</f>
      </c>
      <c r="P176" s="36">
        <f>IF('Spr.wydatki '!A59="PRACA",'Spr.wydatki '!G59,"")</f>
      </c>
      <c r="Q176" s="36">
        <f>IF('Spr.wydatki '!A59="ZDROWIE",'Spr.wydatki '!G59,"")</f>
      </c>
      <c r="R176" s="19" t="b">
        <f>AND('Kosztorys (zał.1)'!A51&gt;"",'Kosztorys (zał.1)'!B51&gt;"",'Kosztorys (zał.1)'!E51&gt;"",'Kosztorys (zał.1)'!I51&gt;0)</f>
        <v>0</v>
      </c>
      <c r="S176" s="19" t="b">
        <f>AND('Kosztorys (zał.1)'!A51="",'Kosztorys (zał.1)'!B51="",'Kosztorys (zał.1)'!E51="",'Kosztorys (zał.1)'!I51=0)</f>
        <v>1</v>
      </c>
      <c r="T176" s="19">
        <f t="shared" si="1"/>
        <v>1</v>
      </c>
      <c r="U176" s="19">
        <f t="shared" si="2"/>
        <v>0</v>
      </c>
      <c r="V176" s="19">
        <f t="shared" si="3"/>
        <v>1</v>
      </c>
      <c r="W176" s="26">
        <v>34</v>
      </c>
    </row>
    <row r="177" spans="2:23" ht="15">
      <c r="B177" s="19">
        <f>IF('Kosztorys (zał.1)'!A52="EDUKACJA",'Kosztorys (zał.1)'!G52,"")</f>
      </c>
      <c r="C177" s="19">
        <f>IF('Kosztorys (zał.1)'!A52="MIESZKALNICTWO",'Kosztorys (zał.1)'!G52,"")</f>
      </c>
      <c r="D177" s="19">
        <f>IF('Kosztorys (zał.1)'!A52="PRACA",'Kosztorys (zał.1)'!G52,"")</f>
      </c>
      <c r="E177" s="19">
        <f>IF('Kosztorys (zał.1)'!A52="ZDROWIE",'Kosztorys (zał.1)'!G52,"")</f>
      </c>
      <c r="F177" s="19">
        <f>IF('Kosztorys (zał.1)'!A52="EDUKACJA",'Kosztorys (zał.1)'!H52,"")</f>
      </c>
      <c r="G177" s="19">
        <f>IF('Kosztorys (zał.1)'!A52="MIESZKALNICTWO",'Kosztorys (zał.1)'!H52,"")</f>
      </c>
      <c r="H177" s="19">
        <f>IF('Kosztorys (zał.1)'!A52="PRACA",'Kosztorys (zał.1)'!H52,"")</f>
      </c>
      <c r="I177" s="19">
        <f>IF('Kosztorys (zał.1)'!A52="ZDROWIE",'Kosztorys (zał.1)'!H52,"")</f>
      </c>
      <c r="J177" s="19">
        <f>IF('Spr.wydatki '!A60="EDUKACJA",'Spr.wydatki '!F60,"")</f>
      </c>
      <c r="K177" s="36">
        <f>IF('Spr.wydatki '!A60="MIESZKALNICTWO",'Spr.wydatki '!F60,"")</f>
      </c>
      <c r="L177" s="36">
        <f>IF('Spr.wydatki '!A60="PRACA",'Spr.wydatki '!F60,"")</f>
      </c>
      <c r="M177" s="36">
        <f>IF('Spr.wydatki '!A60="ZDROWIE",'Spr.wydatki '!F60,"")</f>
      </c>
      <c r="N177" s="36"/>
      <c r="O177" s="36">
        <f>IF('Spr.wydatki '!A60="MIESZKALNICTWO",'Spr.wydatki '!G60,"")</f>
      </c>
      <c r="P177" s="36">
        <f>IF('Spr.wydatki '!A60="PRACA",'Spr.wydatki '!G60,"")</f>
      </c>
      <c r="Q177" s="36">
        <f>IF('Spr.wydatki '!A60="ZDROWIE",'Spr.wydatki '!G60,"")</f>
      </c>
      <c r="R177" s="19" t="b">
        <f>AND('Kosztorys (zał.1)'!A52&gt;"",'Kosztorys (zał.1)'!B52&gt;"",'Kosztorys (zał.1)'!E52&gt;"",'Kosztorys (zał.1)'!I52&gt;0)</f>
        <v>0</v>
      </c>
      <c r="S177" s="19" t="b">
        <f>AND('Kosztorys (zał.1)'!A52="",'Kosztorys (zał.1)'!B52="",'Kosztorys (zał.1)'!E52="",'Kosztorys (zał.1)'!I52=0)</f>
        <v>1</v>
      </c>
      <c r="T177" s="19">
        <f t="shared" si="1"/>
        <v>1</v>
      </c>
      <c r="U177" s="19">
        <f t="shared" si="2"/>
        <v>0</v>
      </c>
      <c r="V177" s="19">
        <f t="shared" si="3"/>
        <v>1</v>
      </c>
      <c r="W177" s="26">
        <v>35</v>
      </c>
    </row>
    <row r="178" spans="2:23" ht="15">
      <c r="B178" s="19">
        <f>IF('Kosztorys (zał.1)'!A53="EDUKACJA",'Kosztorys (zał.1)'!G53,"")</f>
      </c>
      <c r="C178" s="19">
        <f>IF('Kosztorys (zał.1)'!A53="MIESZKALNICTWO",'Kosztorys (zał.1)'!G53,"")</f>
      </c>
      <c r="D178" s="19">
        <f>IF('Kosztorys (zał.1)'!A53="PRACA",'Kosztorys (zał.1)'!G53,"")</f>
      </c>
      <c r="E178" s="19">
        <f>IF('Kosztorys (zał.1)'!A53="ZDROWIE",'Kosztorys (zał.1)'!G53,"")</f>
      </c>
      <c r="F178" s="19">
        <f>IF('Kosztorys (zał.1)'!A53="EDUKACJA",'Kosztorys (zał.1)'!H53,"")</f>
      </c>
      <c r="G178" s="19">
        <f>IF('Kosztorys (zał.1)'!A53="MIESZKALNICTWO",'Kosztorys (zał.1)'!H53,"")</f>
      </c>
      <c r="H178" s="19">
        <f>IF('Kosztorys (zał.1)'!A53="PRACA",'Kosztorys (zał.1)'!H53,"")</f>
      </c>
      <c r="I178" s="19">
        <f>IF('Kosztorys (zał.1)'!A53="ZDROWIE",'Kosztorys (zał.1)'!H53,"")</f>
      </c>
      <c r="J178" s="19">
        <f>IF('Spr.wydatki '!A61="EDUKACJA",'Spr.wydatki '!F61,"")</f>
      </c>
      <c r="K178" s="36">
        <f>IF('Spr.wydatki '!A61="MIESZKALNICTWO",'Spr.wydatki '!F61,"")</f>
      </c>
      <c r="L178" s="36">
        <f>IF('Spr.wydatki '!A61="PRACA",'Spr.wydatki '!F61,"")</f>
      </c>
      <c r="M178" s="36">
        <f>IF('Spr.wydatki '!A61="ZDROWIE",'Spr.wydatki '!F61,"")</f>
      </c>
      <c r="N178" s="36"/>
      <c r="O178" s="36">
        <f>IF('Spr.wydatki '!A61="MIESZKALNICTWO",'Spr.wydatki '!G61,"")</f>
      </c>
      <c r="P178" s="36">
        <f>IF('Spr.wydatki '!A61="PRACA",'Spr.wydatki '!G61,"")</f>
      </c>
      <c r="Q178" s="36">
        <f>IF('Spr.wydatki '!A61="ZDROWIE",'Spr.wydatki '!G61,"")</f>
      </c>
      <c r="R178" s="19" t="b">
        <f>AND('Kosztorys (zał.1)'!A53&gt;"",'Kosztorys (zał.1)'!B53&gt;"",'Kosztorys (zał.1)'!E53&gt;"",'Kosztorys (zał.1)'!I53&gt;0)</f>
        <v>0</v>
      </c>
      <c r="S178" s="19" t="b">
        <f>AND('Kosztorys (zał.1)'!A53="",'Kosztorys (zał.1)'!B53="",'Kosztorys (zał.1)'!E53="",'Kosztorys (zał.1)'!I53=0)</f>
        <v>1</v>
      </c>
      <c r="T178" s="19">
        <f t="shared" si="1"/>
        <v>1</v>
      </c>
      <c r="U178" s="19">
        <f t="shared" si="2"/>
        <v>0</v>
      </c>
      <c r="V178" s="19">
        <f t="shared" si="3"/>
        <v>1</v>
      </c>
      <c r="W178" s="26">
        <v>36</v>
      </c>
    </row>
    <row r="179" spans="2:23" ht="15">
      <c r="B179" s="19">
        <f>IF('Kosztorys (zał.1)'!A54="EDUKACJA",'Kosztorys (zał.1)'!G54,"")</f>
      </c>
      <c r="C179" s="19">
        <f>IF('Kosztorys (zał.1)'!A54="MIESZKALNICTWO",'Kosztorys (zał.1)'!G54,"")</f>
      </c>
      <c r="D179" s="19">
        <f>IF('Kosztorys (zał.1)'!A54="PRACA",'Kosztorys (zał.1)'!G54,"")</f>
      </c>
      <c r="E179" s="19">
        <f>IF('Kosztorys (zał.1)'!A54="ZDROWIE",'Kosztorys (zał.1)'!G54,"")</f>
      </c>
      <c r="F179" s="19">
        <f>IF('Kosztorys (zał.1)'!A54="EDUKACJA",'Kosztorys (zał.1)'!H54,"")</f>
      </c>
      <c r="G179" s="19">
        <f>IF('Kosztorys (zał.1)'!A54="MIESZKALNICTWO",'Kosztorys (zał.1)'!H54,"")</f>
      </c>
      <c r="H179" s="19">
        <f>IF('Kosztorys (zał.1)'!A54="PRACA",'Kosztorys (zał.1)'!H54,"")</f>
      </c>
      <c r="I179" s="19">
        <f>IF('Kosztorys (zał.1)'!A54="ZDROWIE",'Kosztorys (zał.1)'!H54,"")</f>
      </c>
      <c r="J179" s="19">
        <f>IF('Spr.wydatki '!A62="EDUKACJA",'Spr.wydatki '!F62,"")</f>
      </c>
      <c r="K179" s="36">
        <f>IF('Spr.wydatki '!A62="MIESZKALNICTWO",'Spr.wydatki '!F62,"")</f>
      </c>
      <c r="L179" s="36">
        <f>IF('Spr.wydatki '!A62="PRACA",'Spr.wydatki '!F62,"")</f>
      </c>
      <c r="M179" s="36">
        <f>IF('Spr.wydatki '!A62="ZDROWIE",'Spr.wydatki '!F62,"")</f>
      </c>
      <c r="N179" s="36"/>
      <c r="O179" s="36">
        <f>IF('Spr.wydatki '!A62="MIESZKALNICTWO",'Spr.wydatki '!G62,"")</f>
      </c>
      <c r="P179" s="36">
        <f>IF('Spr.wydatki '!A62="PRACA",'Spr.wydatki '!G62,"")</f>
      </c>
      <c r="Q179" s="36">
        <f>IF('Spr.wydatki '!A62="ZDROWIE",'Spr.wydatki '!G62,"")</f>
      </c>
      <c r="R179" s="19" t="b">
        <f>AND('Kosztorys (zał.1)'!A54&gt;"",'Kosztorys (zał.1)'!B54&gt;"",'Kosztorys (zał.1)'!E54&gt;"",'Kosztorys (zał.1)'!I54&gt;0)</f>
        <v>0</v>
      </c>
      <c r="S179" s="19" t="b">
        <f>AND('Kosztorys (zał.1)'!A54="",'Kosztorys (zał.1)'!B54="",'Kosztorys (zał.1)'!E54="",'Kosztorys (zał.1)'!I54=0)</f>
        <v>1</v>
      </c>
      <c r="T179" s="19">
        <f t="shared" si="1"/>
        <v>1</v>
      </c>
      <c r="U179" s="19">
        <f t="shared" si="2"/>
        <v>0</v>
      </c>
      <c r="V179" s="19">
        <f t="shared" si="3"/>
        <v>1</v>
      </c>
      <c r="W179" s="26">
        <v>37</v>
      </c>
    </row>
    <row r="180" spans="2:23" ht="15">
      <c r="B180" s="19">
        <f>IF('Kosztorys (zał.1)'!A55="EDUKACJA",'Kosztorys (zał.1)'!G55,"")</f>
      </c>
      <c r="C180" s="19">
        <f>IF('Kosztorys (zał.1)'!A55="MIESZKALNICTWO",'Kosztorys (zał.1)'!G55,"")</f>
      </c>
      <c r="D180" s="19">
        <f>IF('Kosztorys (zał.1)'!A55="PRACA",'Kosztorys (zał.1)'!G55,"")</f>
      </c>
      <c r="E180" s="19">
        <f>IF('Kosztorys (zał.1)'!A55="ZDROWIE",'Kosztorys (zał.1)'!G55,"")</f>
      </c>
      <c r="F180" s="19">
        <f>IF('Kosztorys (zał.1)'!A55="EDUKACJA",'Kosztorys (zał.1)'!H55,"")</f>
      </c>
      <c r="G180" s="19">
        <f>IF('Kosztorys (zał.1)'!A55="MIESZKALNICTWO",'Kosztorys (zał.1)'!H55,"")</f>
      </c>
      <c r="H180" s="19">
        <f>IF('Kosztorys (zał.1)'!A55="PRACA",'Kosztorys (zał.1)'!H55,"")</f>
      </c>
      <c r="I180" s="19">
        <f>IF('Kosztorys (zał.1)'!A55="ZDROWIE",'Kosztorys (zał.1)'!H55,"")</f>
      </c>
      <c r="J180" s="19">
        <f>IF('Spr.wydatki '!A63="EDUKACJA",'Spr.wydatki '!F63,"")</f>
      </c>
      <c r="K180" s="36">
        <f>IF('Spr.wydatki '!A63="MIESZKALNICTWO",'Spr.wydatki '!F63,"")</f>
      </c>
      <c r="L180" s="36">
        <f>IF('Spr.wydatki '!A63="PRACA",'Spr.wydatki '!F63,"")</f>
      </c>
      <c r="M180" s="36">
        <f>IF('Spr.wydatki '!A63="ZDROWIE",'Spr.wydatki '!F63,"")</f>
      </c>
      <c r="N180" s="36"/>
      <c r="O180" s="36">
        <f>IF('Spr.wydatki '!A63="MIESZKALNICTWO",'Spr.wydatki '!G63,"")</f>
      </c>
      <c r="P180" s="36">
        <f>IF('Spr.wydatki '!A63="PRACA",'Spr.wydatki '!G63,"")</f>
      </c>
      <c r="Q180" s="36">
        <f>IF('Spr.wydatki '!A63="ZDROWIE",'Spr.wydatki '!G63,"")</f>
      </c>
      <c r="R180" s="19" t="b">
        <f>AND('Kosztorys (zał.1)'!A55&gt;"",'Kosztorys (zał.1)'!B55&gt;"",'Kosztorys (zał.1)'!E55&gt;"",'Kosztorys (zał.1)'!I55&gt;0)</f>
        <v>0</v>
      </c>
      <c r="S180" s="19" t="b">
        <f>AND('Kosztorys (zał.1)'!A55="",'Kosztorys (zał.1)'!B55="",'Kosztorys (zał.1)'!E55="",'Kosztorys (zał.1)'!I55=0)</f>
        <v>1</v>
      </c>
      <c r="T180" s="19">
        <f t="shared" si="1"/>
        <v>1</v>
      </c>
      <c r="U180" s="19">
        <f t="shared" si="2"/>
        <v>0</v>
      </c>
      <c r="V180" s="19">
        <f t="shared" si="3"/>
        <v>1</v>
      </c>
      <c r="W180" s="26">
        <v>38</v>
      </c>
    </row>
    <row r="181" spans="2:23" ht="15">
      <c r="B181" s="19">
        <f>IF('Kosztorys (zał.1)'!A56="EDUKACJA",'Kosztorys (zał.1)'!G56,"")</f>
      </c>
      <c r="C181" s="19">
        <f>IF('Kosztorys (zał.1)'!A56="MIESZKALNICTWO",'Kosztorys (zał.1)'!G56,"")</f>
      </c>
      <c r="D181" s="19">
        <f>IF('Kosztorys (zał.1)'!A56="PRACA",'Kosztorys (zał.1)'!G56,"")</f>
      </c>
      <c r="E181" s="19">
        <f>IF('Kosztorys (zał.1)'!A56="ZDROWIE",'Kosztorys (zał.1)'!G56,"")</f>
      </c>
      <c r="F181" s="19">
        <f>IF('Kosztorys (zał.1)'!A56="EDUKACJA",'Kosztorys (zał.1)'!H56,"")</f>
      </c>
      <c r="G181" s="19">
        <f>IF('Kosztorys (zał.1)'!A56="MIESZKALNICTWO",'Kosztorys (zał.1)'!H56,"")</f>
      </c>
      <c r="H181" s="19">
        <f>IF('Kosztorys (zał.1)'!A56="PRACA",'Kosztorys (zał.1)'!H56,"")</f>
      </c>
      <c r="I181" s="19">
        <f>IF('Kosztorys (zał.1)'!A56="ZDROWIE",'Kosztorys (zał.1)'!H56,"")</f>
      </c>
      <c r="J181" s="19">
        <f>IF('Spr.wydatki '!A64="EDUKACJA",'Spr.wydatki '!F64,"")</f>
      </c>
      <c r="K181" s="36">
        <f>IF('Spr.wydatki '!A64="MIESZKALNICTWO",'Spr.wydatki '!F64,"")</f>
      </c>
      <c r="L181" s="36">
        <f>IF('Spr.wydatki '!A64="PRACA",'Spr.wydatki '!F64,"")</f>
      </c>
      <c r="M181" s="36">
        <f>IF('Spr.wydatki '!A64="ZDROWIE",'Spr.wydatki '!F64,"")</f>
      </c>
      <c r="N181" s="36"/>
      <c r="O181" s="36">
        <f>IF('Spr.wydatki '!A64="MIESZKALNICTWO",'Spr.wydatki '!G64,"")</f>
      </c>
      <c r="P181" s="36">
        <f>IF('Spr.wydatki '!A64="PRACA",'Spr.wydatki '!G64,"")</f>
      </c>
      <c r="Q181" s="36">
        <f>IF('Spr.wydatki '!A64="ZDROWIE",'Spr.wydatki '!G64,"")</f>
      </c>
      <c r="R181" s="19" t="b">
        <f>AND('Kosztorys (zał.1)'!A56&gt;"",'Kosztorys (zał.1)'!B56&gt;"",'Kosztorys (zał.1)'!E56&gt;"",'Kosztorys (zał.1)'!I56&gt;0)</f>
        <v>0</v>
      </c>
      <c r="S181" s="19" t="b">
        <f>AND('Kosztorys (zał.1)'!A56="",'Kosztorys (zał.1)'!B56="",'Kosztorys (zał.1)'!E56="",'Kosztorys (zał.1)'!I56=0)</f>
        <v>1</v>
      </c>
      <c r="T181" s="19">
        <f t="shared" si="1"/>
        <v>1</v>
      </c>
      <c r="U181" s="19">
        <f t="shared" si="2"/>
        <v>0</v>
      </c>
      <c r="V181" s="19">
        <f t="shared" si="3"/>
        <v>1</v>
      </c>
      <c r="W181" s="26">
        <v>39</v>
      </c>
    </row>
    <row r="182" spans="2:23" ht="15">
      <c r="B182" s="19">
        <f>IF('Kosztorys (zał.1)'!A57="EDUKACJA",'Kosztorys (zał.1)'!G57,"")</f>
      </c>
      <c r="C182" s="19">
        <f>IF('Kosztorys (zał.1)'!A57="MIESZKALNICTWO",'Kosztorys (zał.1)'!G57,"")</f>
      </c>
      <c r="D182" s="19">
        <f>IF('Kosztorys (zał.1)'!A57="PRACA",'Kosztorys (zał.1)'!G57,"")</f>
      </c>
      <c r="E182" s="19">
        <f>IF('Kosztorys (zał.1)'!A57="ZDROWIE",'Kosztorys (zał.1)'!G57,"")</f>
      </c>
      <c r="F182" s="19">
        <f>IF('Kosztorys (zał.1)'!A57="EDUKACJA",'Kosztorys (zał.1)'!H57,"")</f>
      </c>
      <c r="G182" s="19">
        <f>IF('Kosztorys (zał.1)'!A57="MIESZKALNICTWO",'Kosztorys (zał.1)'!H57,"")</f>
      </c>
      <c r="H182" s="19">
        <f>IF('Kosztorys (zał.1)'!A57="PRACA",'Kosztorys (zał.1)'!H57,"")</f>
      </c>
      <c r="I182" s="19">
        <f>IF('Kosztorys (zał.1)'!A57="ZDROWIE",'Kosztorys (zał.1)'!H57,"")</f>
      </c>
      <c r="J182" s="19">
        <f>IF('Spr.wydatki '!A65="EDUKACJA",'Spr.wydatki '!F65,"")</f>
      </c>
      <c r="K182" s="36">
        <f>IF('Spr.wydatki '!A65="MIESZKALNICTWO",'Spr.wydatki '!F65,"")</f>
      </c>
      <c r="L182" s="36">
        <f>IF('Spr.wydatki '!A65="PRACA",'Spr.wydatki '!F65,"")</f>
      </c>
      <c r="M182" s="36">
        <f>IF('Spr.wydatki '!A65="ZDROWIE",'Spr.wydatki '!F65,"")</f>
      </c>
      <c r="N182" s="36"/>
      <c r="O182" s="36">
        <f>IF('Spr.wydatki '!A65="MIESZKALNICTWO",'Spr.wydatki '!G65,"")</f>
      </c>
      <c r="P182" s="36">
        <f>IF('Spr.wydatki '!A65="PRACA",'Spr.wydatki '!G65,"")</f>
      </c>
      <c r="Q182" s="36">
        <f>IF('Spr.wydatki '!A65="ZDROWIE",'Spr.wydatki '!G65,"")</f>
      </c>
      <c r="R182" s="19" t="b">
        <f>AND('Kosztorys (zał.1)'!A57&gt;"",'Kosztorys (zał.1)'!B57&gt;"",'Kosztorys (zał.1)'!E57&gt;"",'Kosztorys (zał.1)'!I57&gt;0)</f>
        <v>0</v>
      </c>
      <c r="S182" s="19" t="b">
        <f>AND('Kosztorys (zał.1)'!A57="",'Kosztorys (zał.1)'!B57="",'Kosztorys (zał.1)'!E57="",'Kosztorys (zał.1)'!I57=0)</f>
        <v>1</v>
      </c>
      <c r="T182" s="19">
        <f t="shared" si="1"/>
        <v>1</v>
      </c>
      <c r="U182" s="19">
        <f t="shared" si="2"/>
        <v>0</v>
      </c>
      <c r="V182" s="19">
        <f t="shared" si="3"/>
        <v>1</v>
      </c>
      <c r="W182" s="26">
        <v>40</v>
      </c>
    </row>
    <row r="183" spans="2:23" ht="15">
      <c r="B183" s="19">
        <f>IF('Kosztorys (zał.1)'!A58="EDUKACJA",'Kosztorys (zał.1)'!G58,"")</f>
      </c>
      <c r="C183" s="19">
        <f>IF('Kosztorys (zał.1)'!A58="MIESZKALNICTWO",'Kosztorys (zał.1)'!G58,"")</f>
      </c>
      <c r="D183" s="19">
        <f>IF('Kosztorys (zał.1)'!A58="PRACA",'Kosztorys (zał.1)'!G58,"")</f>
      </c>
      <c r="E183" s="19">
        <f>IF('Kosztorys (zał.1)'!A58="ZDROWIE",'Kosztorys (zał.1)'!G58,"")</f>
      </c>
      <c r="F183" s="19">
        <f>IF('Kosztorys (zał.1)'!A58="EDUKACJA",'Kosztorys (zał.1)'!H58,"")</f>
      </c>
      <c r="G183" s="19">
        <f>IF('Kosztorys (zał.1)'!A58="MIESZKALNICTWO",'Kosztorys (zał.1)'!H58,"")</f>
      </c>
      <c r="H183" s="19">
        <f>IF('Kosztorys (zał.1)'!A58="PRACA",'Kosztorys (zał.1)'!H58,"")</f>
      </c>
      <c r="I183" s="19">
        <f>IF('Kosztorys (zał.1)'!A58="ZDROWIE",'Kosztorys (zał.1)'!H58,"")</f>
      </c>
      <c r="J183" s="19">
        <f>IF('Spr.wydatki '!A66="EDUKACJA",'Spr.wydatki '!F66,"")</f>
      </c>
      <c r="K183" s="36">
        <f>IF('Spr.wydatki '!A66="MIESZKALNICTWO",'Spr.wydatki '!F66,"")</f>
      </c>
      <c r="L183" s="36">
        <f>IF('Spr.wydatki '!A66="PRACA",'Spr.wydatki '!F66,"")</f>
      </c>
      <c r="M183" s="36">
        <f>IF('Spr.wydatki '!A66="ZDROWIE",'Spr.wydatki '!F66,"")</f>
      </c>
      <c r="N183" s="36"/>
      <c r="O183" s="36">
        <f>IF('Spr.wydatki '!A66="MIESZKALNICTWO",'Spr.wydatki '!G66,"")</f>
      </c>
      <c r="P183" s="36">
        <f>IF('Spr.wydatki '!A66="PRACA",'Spr.wydatki '!G66,"")</f>
      </c>
      <c r="Q183" s="36">
        <f>IF('Spr.wydatki '!A66="ZDROWIE",'Spr.wydatki '!G66,"")</f>
      </c>
      <c r="R183" s="19" t="b">
        <f>AND('Kosztorys (zał.1)'!A58&gt;"",'Kosztorys (zał.1)'!B58&gt;"",'Kosztorys (zał.1)'!E58&gt;"",'Kosztorys (zał.1)'!I58&gt;0)</f>
        <v>0</v>
      </c>
      <c r="S183" s="19" t="b">
        <f>AND('Kosztorys (zał.1)'!A58="",'Kosztorys (zał.1)'!B58="",'Kosztorys (zał.1)'!E58="",'Kosztorys (zał.1)'!I58=0)</f>
        <v>1</v>
      </c>
      <c r="T183" s="19">
        <f t="shared" si="1"/>
        <v>1</v>
      </c>
      <c r="U183" s="19">
        <f t="shared" si="2"/>
        <v>0</v>
      </c>
      <c r="V183" s="19">
        <f t="shared" si="3"/>
        <v>1</v>
      </c>
      <c r="W183" s="26">
        <v>41</v>
      </c>
    </row>
    <row r="184" spans="2:23" ht="15">
      <c r="B184" s="19">
        <f>IF('Kosztorys (zał.1)'!A59="EDUKACJA",'Kosztorys (zał.1)'!G59,"")</f>
      </c>
      <c r="C184" s="19">
        <f>IF('Kosztorys (zał.1)'!A59="MIESZKALNICTWO",'Kosztorys (zał.1)'!G59,"")</f>
      </c>
      <c r="D184" s="19">
        <f>IF('Kosztorys (zał.1)'!A59="PRACA",'Kosztorys (zał.1)'!G59,"")</f>
      </c>
      <c r="E184" s="19">
        <f>IF('Kosztorys (zał.1)'!A59="ZDROWIE",'Kosztorys (zał.1)'!G59,"")</f>
      </c>
      <c r="F184" s="19">
        <f>IF('Kosztorys (zał.1)'!A59="EDUKACJA",'Kosztorys (zał.1)'!H59,"")</f>
      </c>
      <c r="G184" s="19">
        <f>IF('Kosztorys (zał.1)'!A59="MIESZKALNICTWO",'Kosztorys (zał.1)'!H59,"")</f>
      </c>
      <c r="H184" s="19">
        <f>IF('Kosztorys (zał.1)'!A59="PRACA",'Kosztorys (zał.1)'!H59,"")</f>
      </c>
      <c r="I184" s="19">
        <f>IF('Kosztorys (zał.1)'!A59="ZDROWIE",'Kosztorys (zał.1)'!H59,"")</f>
      </c>
      <c r="J184" s="19">
        <f>IF('Spr.wydatki '!A67="EDUKACJA",'Spr.wydatki '!F67,"")</f>
      </c>
      <c r="K184" s="36">
        <f>IF('Spr.wydatki '!A67="MIESZKALNICTWO",'Spr.wydatki '!F67,"")</f>
      </c>
      <c r="L184" s="36">
        <f>IF('Spr.wydatki '!A67="PRACA",'Spr.wydatki '!F67,"")</f>
      </c>
      <c r="M184" s="36">
        <f>IF('Spr.wydatki '!A67="ZDROWIE",'Spr.wydatki '!F67,"")</f>
      </c>
      <c r="N184" s="36"/>
      <c r="O184" s="36">
        <f>IF('Spr.wydatki '!A67="MIESZKALNICTWO",'Spr.wydatki '!G67,"")</f>
      </c>
      <c r="P184" s="36">
        <f>IF('Spr.wydatki '!A67="PRACA",'Spr.wydatki '!G67,"")</f>
      </c>
      <c r="Q184" s="36">
        <f>IF('Spr.wydatki '!A67="ZDROWIE",'Spr.wydatki '!G67,"")</f>
      </c>
      <c r="R184" s="19" t="b">
        <f>AND('Kosztorys (zał.1)'!A59&gt;"",'Kosztorys (zał.1)'!B59&gt;"",'Kosztorys (zał.1)'!E59&gt;"",'Kosztorys (zał.1)'!I59&gt;0)</f>
        <v>0</v>
      </c>
      <c r="S184" s="19" t="b">
        <f>AND('Kosztorys (zał.1)'!A59="",'Kosztorys (zał.1)'!B59="",'Kosztorys (zał.1)'!E59="",'Kosztorys (zał.1)'!I59=0)</f>
        <v>1</v>
      </c>
      <c r="T184" s="19">
        <f t="shared" si="1"/>
        <v>1</v>
      </c>
      <c r="U184" s="19">
        <f t="shared" si="2"/>
        <v>0</v>
      </c>
      <c r="V184" s="19">
        <f t="shared" si="3"/>
        <v>1</v>
      </c>
      <c r="W184" s="26">
        <v>42</v>
      </c>
    </row>
    <row r="185" spans="2:23" ht="15">
      <c r="B185" s="19">
        <f>IF('Kosztorys (zał.1)'!A60="EDUKACJA",'Kosztorys (zał.1)'!G60,"")</f>
      </c>
      <c r="C185" s="19">
        <f>IF('Kosztorys (zał.1)'!A60="MIESZKALNICTWO",'Kosztorys (zał.1)'!G60,"")</f>
      </c>
      <c r="D185" s="19">
        <f>IF('Kosztorys (zał.1)'!A60="PRACA",'Kosztorys (zał.1)'!G60,"")</f>
      </c>
      <c r="E185" s="19">
        <f>IF('Kosztorys (zał.1)'!A60="ZDROWIE",'Kosztorys (zał.1)'!G60,"")</f>
      </c>
      <c r="F185" s="19">
        <f>IF('Kosztorys (zał.1)'!A60="EDUKACJA",'Kosztorys (zał.1)'!H60,"")</f>
      </c>
      <c r="G185" s="19">
        <f>IF('Kosztorys (zał.1)'!A60="MIESZKALNICTWO",'Kosztorys (zał.1)'!H60,"")</f>
      </c>
      <c r="H185" s="19">
        <f>IF('Kosztorys (zał.1)'!A60="PRACA",'Kosztorys (zał.1)'!H60,"")</f>
      </c>
      <c r="I185" s="19">
        <f>IF('Kosztorys (zał.1)'!A60="ZDROWIE",'Kosztorys (zał.1)'!H60,"")</f>
      </c>
      <c r="J185" s="19">
        <f>IF('Spr.wydatki '!A68="EDUKACJA",'Spr.wydatki '!F68,"")</f>
      </c>
      <c r="K185" s="36">
        <f>IF('Spr.wydatki '!A68="MIESZKALNICTWO",'Spr.wydatki '!F68,"")</f>
      </c>
      <c r="L185" s="36">
        <f>IF('Spr.wydatki '!A68="PRACA",'Spr.wydatki '!F68,"")</f>
      </c>
      <c r="M185" s="36">
        <f>IF('Spr.wydatki '!A68="ZDROWIE",'Spr.wydatki '!F68,"")</f>
      </c>
      <c r="N185" s="36"/>
      <c r="O185" s="36">
        <f>IF('Spr.wydatki '!A68="MIESZKALNICTWO",'Spr.wydatki '!G68,"")</f>
      </c>
      <c r="P185" s="36">
        <f>IF('Spr.wydatki '!A68="PRACA",'Spr.wydatki '!G68,"")</f>
      </c>
      <c r="Q185" s="36">
        <f>IF('Spr.wydatki '!A68="ZDROWIE",'Spr.wydatki '!G68,"")</f>
      </c>
      <c r="R185" s="19" t="b">
        <f>AND('Kosztorys (zał.1)'!A60&gt;"",'Kosztorys (zał.1)'!B60&gt;"",'Kosztorys (zał.1)'!E60&gt;"",'Kosztorys (zał.1)'!I60&gt;0)</f>
        <v>0</v>
      </c>
      <c r="S185" s="19" t="b">
        <f>AND('Kosztorys (zał.1)'!A60="",'Kosztorys (zał.1)'!B60="",'Kosztorys (zał.1)'!E60="",'Kosztorys (zał.1)'!I60=0)</f>
        <v>1</v>
      </c>
      <c r="T185" s="19">
        <f t="shared" si="1"/>
        <v>1</v>
      </c>
      <c r="U185" s="19">
        <f t="shared" si="2"/>
        <v>0</v>
      </c>
      <c r="V185" s="19">
        <f t="shared" si="3"/>
        <v>1</v>
      </c>
      <c r="W185" s="26">
        <v>43</v>
      </c>
    </row>
    <row r="186" spans="2:23" ht="15">
      <c r="B186" s="19">
        <f>IF('Kosztorys (zał.1)'!A61="EDUKACJA",'Kosztorys (zał.1)'!G61,"")</f>
      </c>
      <c r="C186" s="19">
        <f>IF('Kosztorys (zał.1)'!A61="MIESZKALNICTWO",'Kosztorys (zał.1)'!G61,"")</f>
      </c>
      <c r="D186" s="19">
        <f>IF('Kosztorys (zał.1)'!A61="PRACA",'Kosztorys (zał.1)'!G61,"")</f>
      </c>
      <c r="E186" s="19">
        <f>IF('Kosztorys (zał.1)'!A61="ZDROWIE",'Kosztorys (zał.1)'!G61,"")</f>
      </c>
      <c r="F186" s="19">
        <f>IF('Kosztorys (zał.1)'!A61="EDUKACJA",'Kosztorys (zał.1)'!H61,"")</f>
      </c>
      <c r="G186" s="19">
        <f>IF('Kosztorys (zał.1)'!A61="MIESZKALNICTWO",'Kosztorys (zał.1)'!H61,"")</f>
      </c>
      <c r="H186" s="19">
        <f>IF('Kosztorys (zał.1)'!A61="PRACA",'Kosztorys (zał.1)'!H61,"")</f>
      </c>
      <c r="I186" s="19">
        <f>IF('Kosztorys (zał.1)'!A61="ZDROWIE",'Kosztorys (zał.1)'!H61,"")</f>
      </c>
      <c r="J186" s="19">
        <f>IF('Spr.wydatki '!A69="EDUKACJA",'Spr.wydatki '!F69,"")</f>
      </c>
      <c r="K186" s="36">
        <f>IF('Spr.wydatki '!A69="MIESZKALNICTWO",'Spr.wydatki '!F69,"")</f>
      </c>
      <c r="L186" s="36">
        <f>IF('Spr.wydatki '!A69="PRACA",'Spr.wydatki '!F69,"")</f>
      </c>
      <c r="M186" s="36">
        <f>IF('Spr.wydatki '!A69="ZDROWIE",'Spr.wydatki '!F69,"")</f>
      </c>
      <c r="N186" s="36"/>
      <c r="O186" s="36">
        <f>IF('Spr.wydatki '!A69="MIESZKALNICTWO",'Spr.wydatki '!G69,"")</f>
      </c>
      <c r="P186" s="36">
        <f>IF('Spr.wydatki '!A69="PRACA",'Spr.wydatki '!G69,"")</f>
      </c>
      <c r="Q186" s="36">
        <f>IF('Spr.wydatki '!A69="ZDROWIE",'Spr.wydatki '!G69,"")</f>
      </c>
      <c r="R186" s="19" t="b">
        <f>AND('Kosztorys (zał.1)'!A61&gt;"",'Kosztorys (zał.1)'!B61&gt;"",'Kosztorys (zał.1)'!E61&gt;"",'Kosztorys (zał.1)'!I61&gt;0)</f>
        <v>0</v>
      </c>
      <c r="S186" s="19" t="b">
        <f>AND('Kosztorys (zał.1)'!A61="",'Kosztorys (zał.1)'!B61="",'Kosztorys (zał.1)'!E61="",'Kosztorys (zał.1)'!I61=0)</f>
        <v>1</v>
      </c>
      <c r="T186" s="19">
        <f t="shared" si="1"/>
        <v>1</v>
      </c>
      <c r="U186" s="19">
        <f t="shared" si="2"/>
        <v>0</v>
      </c>
      <c r="V186" s="19">
        <f t="shared" si="3"/>
        <v>1</v>
      </c>
      <c r="W186" s="26">
        <v>44</v>
      </c>
    </row>
    <row r="187" spans="2:23" ht="15">
      <c r="B187" s="19">
        <f>IF('Kosztorys (zał.1)'!A62="EDUKACJA",'Kosztorys (zał.1)'!G62,"")</f>
      </c>
      <c r="C187" s="19">
        <f>IF('Kosztorys (zał.1)'!A62="MIESZKALNICTWO",'Kosztorys (zał.1)'!G62,"")</f>
      </c>
      <c r="D187" s="19">
        <f>IF('Kosztorys (zał.1)'!A62="PRACA",'Kosztorys (zał.1)'!G62,"")</f>
      </c>
      <c r="E187" s="19">
        <f>IF('Kosztorys (zał.1)'!A62="ZDROWIE",'Kosztorys (zał.1)'!G62,"")</f>
      </c>
      <c r="F187" s="19">
        <f>IF('Kosztorys (zał.1)'!A62="EDUKACJA",'Kosztorys (zał.1)'!H62,"")</f>
      </c>
      <c r="G187" s="19">
        <f>IF('Kosztorys (zał.1)'!A62="MIESZKALNICTWO",'Kosztorys (zał.1)'!H62,"")</f>
      </c>
      <c r="H187" s="19">
        <f>IF('Kosztorys (zał.1)'!A62="PRACA",'Kosztorys (zał.1)'!H62,"")</f>
      </c>
      <c r="I187" s="19">
        <f>IF('Kosztorys (zał.1)'!A62="ZDROWIE",'Kosztorys (zał.1)'!H62,"")</f>
      </c>
      <c r="J187" s="19">
        <f>IF('Spr.wydatki '!A70="EDUKACJA",'Spr.wydatki '!F70,"")</f>
      </c>
      <c r="K187" s="36">
        <f>IF('Spr.wydatki '!A70="MIESZKALNICTWO",'Spr.wydatki '!F70,"")</f>
      </c>
      <c r="L187" s="36">
        <f>IF('Spr.wydatki '!A70="PRACA",'Spr.wydatki '!F70,"")</f>
      </c>
      <c r="M187" s="36">
        <f>IF('Spr.wydatki '!A70="ZDROWIE",'Spr.wydatki '!F70,"")</f>
      </c>
      <c r="N187" s="36"/>
      <c r="O187" s="36">
        <f>IF('Spr.wydatki '!A70="MIESZKALNICTWO",'Spr.wydatki '!G70,"")</f>
      </c>
      <c r="P187" s="36">
        <f>IF('Spr.wydatki '!A70="PRACA",'Spr.wydatki '!G70,"")</f>
      </c>
      <c r="Q187" s="36">
        <f>IF('Spr.wydatki '!A70="ZDROWIE",'Spr.wydatki '!G70,"")</f>
      </c>
      <c r="R187" s="19" t="b">
        <f>AND('Kosztorys (zał.1)'!A62&gt;"",'Kosztorys (zał.1)'!B62&gt;"",'Kosztorys (zał.1)'!E62&gt;"",'Kosztorys (zał.1)'!I62&gt;0)</f>
        <v>0</v>
      </c>
      <c r="S187" s="19" t="b">
        <f>AND('Kosztorys (zał.1)'!A62="",'Kosztorys (zał.1)'!B62="",'Kosztorys (zał.1)'!E62="",'Kosztorys (zał.1)'!I62=0)</f>
        <v>1</v>
      </c>
      <c r="T187" s="19">
        <f t="shared" si="1"/>
        <v>1</v>
      </c>
      <c r="U187" s="19">
        <f t="shared" si="2"/>
        <v>0</v>
      </c>
      <c r="V187" s="19">
        <f t="shared" si="3"/>
        <v>1</v>
      </c>
      <c r="W187" s="26">
        <v>45</v>
      </c>
    </row>
    <row r="188" spans="2:23" ht="15">
      <c r="B188" s="19">
        <f>IF('Kosztorys (zał.1)'!A63="EDUKACJA",'Kosztorys (zał.1)'!G63,"")</f>
      </c>
      <c r="C188" s="19">
        <f>IF('Kosztorys (zał.1)'!A63="MIESZKALNICTWO",'Kosztorys (zał.1)'!G63,"")</f>
      </c>
      <c r="D188" s="19">
        <f>IF('Kosztorys (zał.1)'!A63="PRACA",'Kosztorys (zał.1)'!G63,"")</f>
      </c>
      <c r="E188" s="19">
        <f>IF('Kosztorys (zał.1)'!A63="ZDROWIE",'Kosztorys (zał.1)'!G63,"")</f>
      </c>
      <c r="F188" s="19">
        <f>IF('Kosztorys (zał.1)'!A63="EDUKACJA",'Kosztorys (zał.1)'!H63,"")</f>
      </c>
      <c r="G188" s="19">
        <f>IF('Kosztorys (zał.1)'!A63="MIESZKALNICTWO",'Kosztorys (zał.1)'!H63,"")</f>
      </c>
      <c r="H188" s="19">
        <f>IF('Kosztorys (zał.1)'!A63="PRACA",'Kosztorys (zał.1)'!H63,"")</f>
      </c>
      <c r="I188" s="19">
        <f>IF('Kosztorys (zał.1)'!A63="ZDROWIE",'Kosztorys (zał.1)'!H63,"")</f>
      </c>
      <c r="J188" s="19">
        <f>IF('Spr.wydatki '!A71="EDUKACJA",'Spr.wydatki '!F71,"")</f>
      </c>
      <c r="K188" s="36">
        <f>IF('Spr.wydatki '!A71="MIESZKALNICTWO",'Spr.wydatki '!F71,"")</f>
      </c>
      <c r="L188" s="36">
        <f>IF('Spr.wydatki '!A71="PRACA",'Spr.wydatki '!F71,"")</f>
      </c>
      <c r="M188" s="36">
        <f>IF('Spr.wydatki '!A71="ZDROWIE",'Spr.wydatki '!F71,"")</f>
      </c>
      <c r="N188" s="36"/>
      <c r="O188" s="36">
        <f>IF('Spr.wydatki '!A71="MIESZKALNICTWO",'Spr.wydatki '!G71,"")</f>
      </c>
      <c r="P188" s="36">
        <f>IF('Spr.wydatki '!A71="PRACA",'Spr.wydatki '!G71,"")</f>
      </c>
      <c r="Q188" s="36">
        <f>IF('Spr.wydatki '!A71="ZDROWIE",'Spr.wydatki '!G71,"")</f>
      </c>
      <c r="R188" s="19" t="b">
        <f>AND('Kosztorys (zał.1)'!A63&gt;"",'Kosztorys (zał.1)'!B63&gt;"",'Kosztorys (zał.1)'!E63&gt;"",'Kosztorys (zał.1)'!I63&gt;0)</f>
        <v>0</v>
      </c>
      <c r="S188" s="19" t="b">
        <f>AND('Kosztorys (zał.1)'!A63="",'Kosztorys (zał.1)'!B63="",'Kosztorys (zał.1)'!E63="",'Kosztorys (zał.1)'!I63=0)</f>
        <v>1</v>
      </c>
      <c r="T188" s="19">
        <f t="shared" si="1"/>
        <v>1</v>
      </c>
      <c r="U188" s="19">
        <f t="shared" si="2"/>
        <v>0</v>
      </c>
      <c r="V188" s="19">
        <f t="shared" si="3"/>
        <v>1</v>
      </c>
      <c r="W188" s="26">
        <v>46</v>
      </c>
    </row>
    <row r="189" spans="2:23" ht="15">
      <c r="B189" s="19">
        <f>IF('Kosztorys (zał.1)'!A64="EDUKACJA",'Kosztorys (zał.1)'!G64,"")</f>
      </c>
      <c r="C189" s="19">
        <f>IF('Kosztorys (zał.1)'!A64="MIESZKALNICTWO",'Kosztorys (zał.1)'!G64,"")</f>
      </c>
      <c r="D189" s="19">
        <f>IF('Kosztorys (zał.1)'!A64="PRACA",'Kosztorys (zał.1)'!G64,"")</f>
      </c>
      <c r="E189" s="19">
        <f>IF('Kosztorys (zał.1)'!A64="ZDROWIE",'Kosztorys (zał.1)'!G64,"")</f>
      </c>
      <c r="F189" s="19">
        <f>IF('Kosztorys (zał.1)'!A64="EDUKACJA",'Kosztorys (zał.1)'!H64,"")</f>
      </c>
      <c r="G189" s="19">
        <f>IF('Kosztorys (zał.1)'!A64="MIESZKALNICTWO",'Kosztorys (zał.1)'!H64,"")</f>
      </c>
      <c r="H189" s="19">
        <f>IF('Kosztorys (zał.1)'!A64="PRACA",'Kosztorys (zał.1)'!H64,"")</f>
      </c>
      <c r="I189" s="19">
        <f>IF('Kosztorys (zał.1)'!A64="ZDROWIE",'Kosztorys (zał.1)'!H64,"")</f>
      </c>
      <c r="J189" s="19">
        <f>IF('Spr.wydatki '!A72="EDUKACJA",'Spr.wydatki '!F72,"")</f>
      </c>
      <c r="K189" s="36">
        <f>IF('Spr.wydatki '!A72="MIESZKALNICTWO",'Spr.wydatki '!F72,"")</f>
      </c>
      <c r="L189" s="36">
        <f>IF('Spr.wydatki '!A72="PRACA",'Spr.wydatki '!F72,"")</f>
      </c>
      <c r="M189" s="36">
        <f>IF('Spr.wydatki '!A72="ZDROWIE",'Spr.wydatki '!F72,"")</f>
      </c>
      <c r="N189" s="36"/>
      <c r="O189" s="36">
        <f>IF('Spr.wydatki '!A72="MIESZKALNICTWO",'Spr.wydatki '!G72,"")</f>
      </c>
      <c r="P189" s="36">
        <f>IF('Spr.wydatki '!A72="PRACA",'Spr.wydatki '!G72,"")</f>
      </c>
      <c r="Q189" s="36">
        <f>IF('Spr.wydatki '!A72="ZDROWIE",'Spr.wydatki '!G72,"")</f>
      </c>
      <c r="R189" s="19" t="b">
        <f>AND('Kosztorys (zał.1)'!A64&gt;"",'Kosztorys (zał.1)'!B64&gt;"",'Kosztorys (zał.1)'!E64&gt;"",'Kosztorys (zał.1)'!I64&gt;0)</f>
        <v>0</v>
      </c>
      <c r="S189" s="19" t="b">
        <f>AND('Kosztorys (zał.1)'!A64="",'Kosztorys (zał.1)'!B64="",'Kosztorys (zał.1)'!E64="",'Kosztorys (zał.1)'!I64=0)</f>
        <v>1</v>
      </c>
      <c r="T189" s="19">
        <f t="shared" si="1"/>
        <v>1</v>
      </c>
      <c r="U189" s="19">
        <f t="shared" si="2"/>
        <v>0</v>
      </c>
      <c r="V189" s="19">
        <f t="shared" si="3"/>
        <v>1</v>
      </c>
      <c r="W189" s="26">
        <v>47</v>
      </c>
    </row>
    <row r="190" spans="2:23" ht="15">
      <c r="B190" s="19">
        <f>IF('Kosztorys (zał.1)'!A65="EDUKACJA",'Kosztorys (zał.1)'!G65,"")</f>
      </c>
      <c r="C190" s="19">
        <f>IF('Kosztorys (zał.1)'!A65="MIESZKALNICTWO",'Kosztorys (zał.1)'!G65,"")</f>
      </c>
      <c r="D190" s="19">
        <f>IF('Kosztorys (zał.1)'!A65="PRACA",'Kosztorys (zał.1)'!G65,"")</f>
      </c>
      <c r="E190" s="19">
        <f>IF('Kosztorys (zał.1)'!A65="ZDROWIE",'Kosztorys (zał.1)'!G65,"")</f>
      </c>
      <c r="F190" s="19">
        <f>IF('Kosztorys (zał.1)'!A65="EDUKACJA",'Kosztorys (zał.1)'!H65,"")</f>
      </c>
      <c r="G190" s="19">
        <f>IF('Kosztorys (zał.1)'!A65="MIESZKALNICTWO",'Kosztorys (zał.1)'!H65,"")</f>
      </c>
      <c r="H190" s="19">
        <f>IF('Kosztorys (zał.1)'!A65="PRACA",'Kosztorys (zał.1)'!H65,"")</f>
      </c>
      <c r="I190" s="19">
        <f>IF('Kosztorys (zał.1)'!A65="ZDROWIE",'Kosztorys (zał.1)'!H65,"")</f>
      </c>
      <c r="J190" s="19">
        <f>IF('Spr.wydatki '!A73="EDUKACJA",'Spr.wydatki '!F73,"")</f>
      </c>
      <c r="K190" s="36">
        <f>IF('Spr.wydatki '!A73="MIESZKALNICTWO",'Spr.wydatki '!F73,"")</f>
      </c>
      <c r="L190" s="36">
        <f>IF('Spr.wydatki '!A73="PRACA",'Spr.wydatki '!F73,"")</f>
      </c>
      <c r="M190" s="36">
        <f>IF('Spr.wydatki '!A73="ZDROWIE",'Spr.wydatki '!F73,"")</f>
      </c>
      <c r="N190" s="36"/>
      <c r="O190" s="36">
        <f>IF('Spr.wydatki '!A73="MIESZKALNICTWO",'Spr.wydatki '!G73,"")</f>
      </c>
      <c r="P190" s="36">
        <f>IF('Spr.wydatki '!A73="PRACA",'Spr.wydatki '!G73,"")</f>
      </c>
      <c r="Q190" s="36">
        <f>IF('Spr.wydatki '!A73="ZDROWIE",'Spr.wydatki '!G73,"")</f>
      </c>
      <c r="R190" s="19" t="b">
        <f>AND('Kosztorys (zał.1)'!A65&gt;"",'Kosztorys (zał.1)'!B65&gt;"",'Kosztorys (zał.1)'!E65&gt;"",'Kosztorys (zał.1)'!I65&gt;0)</f>
        <v>0</v>
      </c>
      <c r="S190" s="19" t="b">
        <f>AND('Kosztorys (zał.1)'!A65="",'Kosztorys (zał.1)'!B65="",'Kosztorys (zał.1)'!E65="",'Kosztorys (zał.1)'!I65=0)</f>
        <v>1</v>
      </c>
      <c r="T190" s="19">
        <f t="shared" si="1"/>
        <v>1</v>
      </c>
      <c r="U190" s="19">
        <f t="shared" si="2"/>
        <v>0</v>
      </c>
      <c r="V190" s="19">
        <f t="shared" si="3"/>
        <v>1</v>
      </c>
      <c r="W190" s="26">
        <v>48</v>
      </c>
    </row>
    <row r="191" spans="2:23" ht="15">
      <c r="B191" s="19">
        <f>IF('Kosztorys (zał.1)'!A66="EDUKACJA",'Kosztorys (zał.1)'!G66,"")</f>
      </c>
      <c r="C191" s="19">
        <f>IF('Kosztorys (zał.1)'!A66="MIESZKALNICTWO",'Kosztorys (zał.1)'!G66,"")</f>
      </c>
      <c r="D191" s="19">
        <f>IF('Kosztorys (zał.1)'!A66="PRACA",'Kosztorys (zał.1)'!G66,"")</f>
      </c>
      <c r="E191" s="19">
        <f>IF('Kosztorys (zał.1)'!A66="ZDROWIE",'Kosztorys (zał.1)'!G66,"")</f>
      </c>
      <c r="F191" s="19">
        <f>IF('Kosztorys (zał.1)'!A66="EDUKACJA",'Kosztorys (zał.1)'!H66,"")</f>
      </c>
      <c r="G191" s="19">
        <f>IF('Kosztorys (zał.1)'!A66="MIESZKALNICTWO",'Kosztorys (zał.1)'!H66,"")</f>
      </c>
      <c r="H191" s="19">
        <f>IF('Kosztorys (zał.1)'!A66="PRACA",'Kosztorys (zał.1)'!H66,"")</f>
      </c>
      <c r="I191" s="19">
        <f>IF('Kosztorys (zał.1)'!A66="ZDROWIE",'Kosztorys (zał.1)'!H66,"")</f>
      </c>
      <c r="J191" s="19">
        <f>IF('Spr.wydatki '!A74="EDUKACJA",'Spr.wydatki '!F74,"")</f>
      </c>
      <c r="K191" s="36">
        <f>IF('Spr.wydatki '!A74="MIESZKALNICTWO",'Spr.wydatki '!F74,"")</f>
      </c>
      <c r="L191" s="36">
        <f>IF('Spr.wydatki '!A74="PRACA",'Spr.wydatki '!F74,"")</f>
      </c>
      <c r="M191" s="36">
        <f>IF('Spr.wydatki '!A74="ZDROWIE",'Spr.wydatki '!F74,"")</f>
      </c>
      <c r="N191" s="36"/>
      <c r="O191" s="36">
        <f>IF('Spr.wydatki '!A74="MIESZKALNICTWO",'Spr.wydatki '!G74,"")</f>
      </c>
      <c r="P191" s="36">
        <f>IF('Spr.wydatki '!A74="PRACA",'Spr.wydatki '!G74,"")</f>
      </c>
      <c r="Q191" s="36">
        <f>IF('Spr.wydatki '!A74="ZDROWIE",'Spr.wydatki '!G74,"")</f>
      </c>
      <c r="R191" s="19" t="b">
        <f>AND('Kosztorys (zał.1)'!A66&gt;"",'Kosztorys (zał.1)'!B66&gt;"",'Kosztorys (zał.1)'!E66&gt;"",'Kosztorys (zał.1)'!I66&gt;0)</f>
        <v>0</v>
      </c>
      <c r="S191" s="19" t="b">
        <f>AND('Kosztorys (zał.1)'!A66="",'Kosztorys (zał.1)'!B66="",'Kosztorys (zał.1)'!E66="",'Kosztorys (zał.1)'!I66=0)</f>
        <v>1</v>
      </c>
      <c r="T191" s="19">
        <f t="shared" si="1"/>
        <v>1</v>
      </c>
      <c r="U191" s="19">
        <f t="shared" si="2"/>
        <v>0</v>
      </c>
      <c r="V191" s="19">
        <f t="shared" si="3"/>
        <v>1</v>
      </c>
      <c r="W191" s="26">
        <v>49</v>
      </c>
    </row>
    <row r="192" spans="2:23" ht="15">
      <c r="B192" s="19">
        <f>IF('Kosztorys (zał.1)'!A67="EDUKACJA",'Kosztorys (zał.1)'!G67,"")</f>
      </c>
      <c r="C192" s="19">
        <f>IF('Kosztorys (zał.1)'!A67="MIESZKALNICTWO",'Kosztorys (zał.1)'!G67,"")</f>
      </c>
      <c r="D192" s="19">
        <f>IF('Kosztorys (zał.1)'!A67="PRACA",'Kosztorys (zał.1)'!G67,"")</f>
      </c>
      <c r="E192" s="19">
        <f>IF('Kosztorys (zał.1)'!A67="ZDROWIE",'Kosztorys (zał.1)'!G67,"")</f>
      </c>
      <c r="F192" s="19">
        <f>IF('Kosztorys (zał.1)'!A67="EDUKACJA",'Kosztorys (zał.1)'!H67,"")</f>
      </c>
      <c r="G192" s="19">
        <f>IF('Kosztorys (zał.1)'!A67="MIESZKALNICTWO",'Kosztorys (zał.1)'!H67,"")</f>
      </c>
      <c r="H192" s="19">
        <f>IF('Kosztorys (zał.1)'!A67="PRACA",'Kosztorys (zał.1)'!H67,"")</f>
      </c>
      <c r="I192" s="19">
        <f>IF('Kosztorys (zał.1)'!A67="ZDROWIE",'Kosztorys (zał.1)'!H67,"")</f>
      </c>
      <c r="J192" s="19">
        <f>IF('Spr.wydatki '!A75="EDUKACJA",'Spr.wydatki '!F75,"")</f>
      </c>
      <c r="K192" s="36">
        <f>IF('Spr.wydatki '!A75="MIESZKALNICTWO",'Spr.wydatki '!F75,"")</f>
      </c>
      <c r="L192" s="36">
        <f>IF('Spr.wydatki '!A75="PRACA",'Spr.wydatki '!F75,"")</f>
      </c>
      <c r="M192" s="36">
        <f>IF('Spr.wydatki '!A75="ZDROWIE",'Spr.wydatki '!F75,"")</f>
      </c>
      <c r="N192" s="36"/>
      <c r="O192" s="36">
        <f>IF('Spr.wydatki '!A75="MIESZKALNICTWO",'Spr.wydatki '!G75,"")</f>
      </c>
      <c r="P192" s="36">
        <f>IF('Spr.wydatki '!A75="PRACA",'Spr.wydatki '!G75,"")</f>
      </c>
      <c r="Q192" s="36">
        <f>IF('Spr.wydatki '!A75="ZDROWIE",'Spr.wydatki '!G75,"")</f>
      </c>
      <c r="R192" s="19" t="b">
        <f>AND('Kosztorys (zał.1)'!A67&gt;"",'Kosztorys (zał.1)'!B67&gt;"",'Kosztorys (zał.1)'!E67&gt;"",'Kosztorys (zał.1)'!I67&gt;0)</f>
        <v>0</v>
      </c>
      <c r="S192" s="19" t="b">
        <f>AND('Kosztorys (zał.1)'!A67="",'Kosztorys (zał.1)'!B67="",'Kosztorys (zał.1)'!E67="",'Kosztorys (zał.1)'!I67=0)</f>
        <v>1</v>
      </c>
      <c r="T192" s="19">
        <f t="shared" si="1"/>
        <v>1</v>
      </c>
      <c r="U192" s="19">
        <f t="shared" si="2"/>
        <v>0</v>
      </c>
      <c r="V192" s="19">
        <f t="shared" si="3"/>
        <v>1</v>
      </c>
      <c r="W192" s="26">
        <v>50</v>
      </c>
    </row>
    <row r="193" spans="2:23" ht="15">
      <c r="B193" s="19">
        <f>IF('Kosztorys (zał.1)'!A68="EDUKACJA",'Kosztorys (zał.1)'!G68,"")</f>
      </c>
      <c r="C193" s="19">
        <f>IF('Kosztorys (zał.1)'!A68="MIESZKALNICTWO",'Kosztorys (zał.1)'!G68,"")</f>
      </c>
      <c r="D193" s="19">
        <f>IF('Kosztorys (zał.1)'!A68="PRACA",'Kosztorys (zał.1)'!G68,"")</f>
      </c>
      <c r="E193" s="19">
        <f>IF('Kosztorys (zał.1)'!A68="ZDROWIE",'Kosztorys (zał.1)'!G68,"")</f>
      </c>
      <c r="F193" s="19">
        <f>IF('Kosztorys (zał.1)'!A68="EDUKACJA",'Kosztorys (zał.1)'!H68,"")</f>
      </c>
      <c r="G193" s="19">
        <f>IF('Kosztorys (zał.1)'!A68="MIESZKALNICTWO",'Kosztorys (zał.1)'!H68,"")</f>
      </c>
      <c r="H193" s="19">
        <f>IF('Kosztorys (zał.1)'!A68="PRACA",'Kosztorys (zał.1)'!H68,"")</f>
      </c>
      <c r="I193" s="19">
        <f>IF('Kosztorys (zał.1)'!A68="ZDROWIE",'Kosztorys (zał.1)'!H68,"")</f>
      </c>
      <c r="J193" s="19">
        <f>IF('Spr.wydatki '!A76="EDUKACJA",'Spr.wydatki '!F76,"")</f>
      </c>
      <c r="K193" s="36">
        <f>IF('Spr.wydatki '!A76="MIESZKALNICTWO",'Spr.wydatki '!F76,"")</f>
      </c>
      <c r="L193" s="36">
        <f>IF('Spr.wydatki '!A76="PRACA",'Spr.wydatki '!F76,"")</f>
      </c>
      <c r="M193" s="36">
        <f>IF('Spr.wydatki '!A76="ZDROWIE",'Spr.wydatki '!F76,"")</f>
      </c>
      <c r="N193" s="36"/>
      <c r="O193" s="36">
        <f>IF('Spr.wydatki '!A76="MIESZKALNICTWO",'Spr.wydatki '!G76,"")</f>
      </c>
      <c r="P193" s="36">
        <f>IF('Spr.wydatki '!A76="PRACA",'Spr.wydatki '!G76,"")</f>
      </c>
      <c r="Q193" s="36">
        <f>IF('Spr.wydatki '!A76="ZDROWIE",'Spr.wydatki '!G76,"")</f>
      </c>
      <c r="R193" s="19" t="b">
        <f>AND('Kosztorys (zał.1)'!A68&gt;"",'Kosztorys (zał.1)'!B68&gt;"",'Kosztorys (zał.1)'!E68&gt;"",'Kosztorys (zał.1)'!I68&gt;0)</f>
        <v>0</v>
      </c>
      <c r="S193" s="19" t="b">
        <f>AND('Kosztorys (zał.1)'!A68="",'Kosztorys (zał.1)'!B68="",'Kosztorys (zał.1)'!E68="",'Kosztorys (zał.1)'!I68=0)</f>
        <v>1</v>
      </c>
      <c r="T193" s="19">
        <f t="shared" si="1"/>
        <v>1</v>
      </c>
      <c r="U193" s="19">
        <f t="shared" si="2"/>
        <v>0</v>
      </c>
      <c r="V193" s="19">
        <f t="shared" si="3"/>
        <v>1</v>
      </c>
      <c r="W193" s="26">
        <v>51</v>
      </c>
    </row>
    <row r="194" spans="2:23" ht="15">
      <c r="B194" s="19">
        <f>IF('Kosztorys (zał.1)'!A69="EDUKACJA",'Kosztorys (zał.1)'!G69,"")</f>
      </c>
      <c r="C194" s="19">
        <f>IF('Kosztorys (zał.1)'!A69="MIESZKALNICTWO",'Kosztorys (zał.1)'!G69,"")</f>
      </c>
      <c r="D194" s="19">
        <f>IF('Kosztorys (zał.1)'!A69="PRACA",'Kosztorys (zał.1)'!G69,"")</f>
      </c>
      <c r="E194" s="19">
        <f>IF('Kosztorys (zał.1)'!A69="ZDROWIE",'Kosztorys (zał.1)'!G69,"")</f>
      </c>
      <c r="F194" s="19">
        <f>IF('Kosztorys (zał.1)'!A69="EDUKACJA",'Kosztorys (zał.1)'!H69,"")</f>
      </c>
      <c r="G194" s="19">
        <f>IF('Kosztorys (zał.1)'!A69="MIESZKALNICTWO",'Kosztorys (zał.1)'!H69,"")</f>
      </c>
      <c r="H194" s="19">
        <f>IF('Kosztorys (zał.1)'!A69="PRACA",'Kosztorys (zał.1)'!H69,"")</f>
      </c>
      <c r="I194" s="19">
        <f>IF('Kosztorys (zał.1)'!A69="ZDROWIE",'Kosztorys (zał.1)'!H69,"")</f>
      </c>
      <c r="J194" s="19">
        <f>IF('Spr.wydatki '!A77="EDUKACJA",'Spr.wydatki '!F77,"")</f>
      </c>
      <c r="K194" s="36">
        <f>IF('Spr.wydatki '!A77="MIESZKALNICTWO",'Spr.wydatki '!F77,"")</f>
      </c>
      <c r="L194" s="36">
        <f>IF('Spr.wydatki '!A77="PRACA",'Spr.wydatki '!F77,"")</f>
      </c>
      <c r="M194" s="36">
        <f>IF('Spr.wydatki '!A77="ZDROWIE",'Spr.wydatki '!F77,"")</f>
      </c>
      <c r="N194" s="36"/>
      <c r="O194" s="36">
        <f>IF('Spr.wydatki '!A77="MIESZKALNICTWO",'Spr.wydatki '!G77,"")</f>
      </c>
      <c r="P194" s="36">
        <f>IF('Spr.wydatki '!A77="PRACA",'Spr.wydatki '!G77,"")</f>
      </c>
      <c r="Q194" s="36">
        <f>IF('Spr.wydatki '!A77="ZDROWIE",'Spr.wydatki '!G77,"")</f>
      </c>
      <c r="R194" s="19" t="b">
        <f>AND('Kosztorys (zał.1)'!A69&gt;"",'Kosztorys (zał.1)'!B69&gt;"",'Kosztorys (zał.1)'!E69&gt;"",'Kosztorys (zał.1)'!I69&gt;0)</f>
        <v>0</v>
      </c>
      <c r="S194" s="19" t="b">
        <f>AND('Kosztorys (zał.1)'!A69="",'Kosztorys (zał.1)'!B69="",'Kosztorys (zał.1)'!E69="",'Kosztorys (zał.1)'!I69=0)</f>
        <v>1</v>
      </c>
      <c r="T194" s="19">
        <f t="shared" si="1"/>
        <v>1</v>
      </c>
      <c r="U194" s="19">
        <f t="shared" si="2"/>
        <v>0</v>
      </c>
      <c r="V194" s="19">
        <f t="shared" si="3"/>
        <v>1</v>
      </c>
      <c r="W194" s="26">
        <v>52</v>
      </c>
    </row>
    <row r="195" spans="2:23" ht="15">
      <c r="B195" s="19">
        <f>IF('Kosztorys (zał.1)'!A70="EDUKACJA",'Kosztorys (zał.1)'!G70,"")</f>
      </c>
      <c r="C195" s="19">
        <f>IF('Kosztorys (zał.1)'!A70="MIESZKALNICTWO",'Kosztorys (zał.1)'!G70,"")</f>
      </c>
      <c r="D195" s="19">
        <f>IF('Kosztorys (zał.1)'!A70="PRACA",'Kosztorys (zał.1)'!G70,"")</f>
      </c>
      <c r="E195" s="19">
        <f>IF('Kosztorys (zał.1)'!A70="ZDROWIE",'Kosztorys (zał.1)'!G70,"")</f>
      </c>
      <c r="F195" s="19">
        <f>IF('Kosztorys (zał.1)'!A70="EDUKACJA",'Kosztorys (zał.1)'!H70,"")</f>
      </c>
      <c r="G195" s="19">
        <f>IF('Kosztorys (zał.1)'!A70="MIESZKALNICTWO",'Kosztorys (zał.1)'!H70,"")</f>
      </c>
      <c r="H195" s="19">
        <f>IF('Kosztorys (zał.1)'!A70="PRACA",'Kosztorys (zał.1)'!H70,"")</f>
      </c>
      <c r="I195" s="19">
        <f>IF('Kosztorys (zał.1)'!A70="ZDROWIE",'Kosztorys (zał.1)'!H70,"")</f>
      </c>
      <c r="J195" s="19">
        <f>IF('Spr.wydatki '!A78="EDUKACJA",'Spr.wydatki '!F78,"")</f>
      </c>
      <c r="K195" s="36">
        <f>IF('Spr.wydatki '!A78="MIESZKALNICTWO",'Spr.wydatki '!F78,"")</f>
      </c>
      <c r="L195" s="36">
        <f>IF('Spr.wydatki '!A78="PRACA",'Spr.wydatki '!F78,"")</f>
      </c>
      <c r="M195" s="36">
        <f>IF('Spr.wydatki '!A78="ZDROWIE",'Spr.wydatki '!F78,"")</f>
      </c>
      <c r="N195" s="36"/>
      <c r="O195" s="36">
        <f>IF('Spr.wydatki '!A78="MIESZKALNICTWO",'Spr.wydatki '!G78,"")</f>
      </c>
      <c r="P195" s="36">
        <f>IF('Spr.wydatki '!A78="PRACA",'Spr.wydatki '!G78,"")</f>
      </c>
      <c r="Q195" s="36">
        <f>IF('Spr.wydatki '!A78="ZDROWIE",'Spr.wydatki '!G78,"")</f>
      </c>
      <c r="R195" s="19" t="b">
        <f>AND('Kosztorys (zał.1)'!A70&gt;"",'Kosztorys (zał.1)'!B70&gt;"",'Kosztorys (zał.1)'!E70&gt;"",'Kosztorys (zał.1)'!I70&gt;0)</f>
        <v>0</v>
      </c>
      <c r="S195" s="19" t="b">
        <f>AND('Kosztorys (zał.1)'!A70="",'Kosztorys (zał.1)'!B70="",'Kosztorys (zał.1)'!E70="",'Kosztorys (zał.1)'!I70=0)</f>
        <v>1</v>
      </c>
      <c r="T195" s="19">
        <f t="shared" si="1"/>
        <v>1</v>
      </c>
      <c r="U195" s="19">
        <f t="shared" si="2"/>
        <v>0</v>
      </c>
      <c r="V195" s="19">
        <f t="shared" si="3"/>
        <v>1</v>
      </c>
      <c r="W195" s="26">
        <v>53</v>
      </c>
    </row>
    <row r="196" spans="2:23" ht="15">
      <c r="B196" s="19">
        <f>IF('Kosztorys (zał.1)'!A71="EDUKACJA",'Kosztorys (zał.1)'!G71,"")</f>
      </c>
      <c r="C196" s="19">
        <f>IF('Kosztorys (zał.1)'!A71="MIESZKALNICTWO",'Kosztorys (zał.1)'!G71,"")</f>
      </c>
      <c r="D196" s="19">
        <f>IF('Kosztorys (zał.1)'!A71="PRACA",'Kosztorys (zał.1)'!G71,"")</f>
      </c>
      <c r="E196" s="19">
        <f>IF('Kosztorys (zał.1)'!A71="ZDROWIE",'Kosztorys (zał.1)'!G71,"")</f>
      </c>
      <c r="F196" s="19">
        <f>IF('Kosztorys (zał.1)'!A71="EDUKACJA",'Kosztorys (zał.1)'!H71,"")</f>
      </c>
      <c r="G196" s="19">
        <f>IF('Kosztorys (zał.1)'!A71="MIESZKALNICTWO",'Kosztorys (zał.1)'!H71,"")</f>
      </c>
      <c r="H196" s="19">
        <f>IF('Kosztorys (zał.1)'!A71="PRACA",'Kosztorys (zał.1)'!H71,"")</f>
      </c>
      <c r="I196" s="19">
        <f>IF('Kosztorys (zał.1)'!A71="ZDROWIE",'Kosztorys (zał.1)'!H71,"")</f>
      </c>
      <c r="J196" s="19">
        <f>IF('Spr.wydatki '!A79="EDUKACJA",'Spr.wydatki '!F79,"")</f>
      </c>
      <c r="K196" s="36">
        <f>IF('Spr.wydatki '!A79="MIESZKALNICTWO",'Spr.wydatki '!F79,"")</f>
      </c>
      <c r="L196" s="36">
        <f>IF('Spr.wydatki '!A79="PRACA",'Spr.wydatki '!F79,"")</f>
      </c>
      <c r="M196" s="36">
        <f>IF('Spr.wydatki '!A79="ZDROWIE",'Spr.wydatki '!F79,"")</f>
      </c>
      <c r="N196" s="36"/>
      <c r="O196" s="36">
        <f>IF('Spr.wydatki '!A79="MIESZKALNICTWO",'Spr.wydatki '!G79,"")</f>
      </c>
      <c r="P196" s="36">
        <f>IF('Spr.wydatki '!A79="PRACA",'Spr.wydatki '!G79,"")</f>
      </c>
      <c r="Q196" s="36">
        <f>IF('Spr.wydatki '!A79="ZDROWIE",'Spr.wydatki '!G79,"")</f>
      </c>
      <c r="R196" s="19" t="b">
        <f>AND('Kosztorys (zał.1)'!A71&gt;"",'Kosztorys (zał.1)'!B71&gt;"",'Kosztorys (zał.1)'!E71&gt;"",'Kosztorys (zał.1)'!I71&gt;0)</f>
        <v>0</v>
      </c>
      <c r="S196" s="19" t="b">
        <f>AND('Kosztorys (zał.1)'!A71="",'Kosztorys (zał.1)'!B71="",'Kosztorys (zał.1)'!E71="",'Kosztorys (zał.1)'!I71=0)</f>
        <v>1</v>
      </c>
      <c r="T196" s="19">
        <f t="shared" si="1"/>
        <v>1</v>
      </c>
      <c r="U196" s="19">
        <f t="shared" si="2"/>
        <v>0</v>
      </c>
      <c r="V196" s="19">
        <f t="shared" si="3"/>
        <v>1</v>
      </c>
      <c r="W196" s="26">
        <v>54</v>
      </c>
    </row>
    <row r="197" spans="2:23" ht="15">
      <c r="B197" s="19">
        <f>IF('Kosztorys (zał.1)'!A72="EDUKACJA",'Kosztorys (zał.1)'!G72,"")</f>
      </c>
      <c r="C197" s="19">
        <f>IF('Kosztorys (zał.1)'!A72="MIESZKALNICTWO",'Kosztorys (zał.1)'!G72,"")</f>
      </c>
      <c r="D197" s="19">
        <f>IF('Kosztorys (zał.1)'!A72="PRACA",'Kosztorys (zał.1)'!G72,"")</f>
      </c>
      <c r="E197" s="19">
        <f>IF('Kosztorys (zał.1)'!A72="ZDROWIE",'Kosztorys (zał.1)'!G72,"")</f>
      </c>
      <c r="F197" s="19">
        <f>IF('Kosztorys (zał.1)'!A72="EDUKACJA",'Kosztorys (zał.1)'!H72,"")</f>
      </c>
      <c r="G197" s="19">
        <f>IF('Kosztorys (zał.1)'!A72="MIESZKALNICTWO",'Kosztorys (zał.1)'!H72,"")</f>
      </c>
      <c r="H197" s="19">
        <f>IF('Kosztorys (zał.1)'!A72="PRACA",'Kosztorys (zał.1)'!H72,"")</f>
      </c>
      <c r="I197" s="19">
        <f>IF('Kosztorys (zał.1)'!A72="ZDROWIE",'Kosztorys (zał.1)'!H72,"")</f>
      </c>
      <c r="J197" s="19">
        <f>IF('Spr.wydatki '!A80="EDUKACJA",'Spr.wydatki '!F80,"")</f>
      </c>
      <c r="K197" s="36">
        <f>IF('Spr.wydatki '!A80="MIESZKALNICTWO",'Spr.wydatki '!F80,"")</f>
      </c>
      <c r="L197" s="36">
        <f>IF('Spr.wydatki '!A80="PRACA",'Spr.wydatki '!F80,"")</f>
      </c>
      <c r="M197" s="36">
        <f>IF('Spr.wydatki '!A80="ZDROWIE",'Spr.wydatki '!F80,"")</f>
      </c>
      <c r="N197" s="36"/>
      <c r="O197" s="36">
        <f>IF('Spr.wydatki '!A80="MIESZKALNICTWO",'Spr.wydatki '!G80,"")</f>
      </c>
      <c r="P197" s="36">
        <f>IF('Spr.wydatki '!A80="PRACA",'Spr.wydatki '!G80,"")</f>
      </c>
      <c r="Q197" s="36">
        <f>IF('Spr.wydatki '!A80="ZDROWIE",'Spr.wydatki '!G80,"")</f>
      </c>
      <c r="R197" s="19" t="b">
        <f>AND('Kosztorys (zał.1)'!A72&gt;"",'Kosztorys (zał.1)'!B72&gt;"",'Kosztorys (zał.1)'!E72&gt;"",'Kosztorys (zał.1)'!I72&gt;0)</f>
        <v>0</v>
      </c>
      <c r="S197" s="19" t="b">
        <f>AND('Kosztorys (zał.1)'!A72="",'Kosztorys (zał.1)'!B72="",'Kosztorys (zał.1)'!E72="",'Kosztorys (zał.1)'!I72=0)</f>
        <v>1</v>
      </c>
      <c r="T197" s="19">
        <f t="shared" si="1"/>
        <v>1</v>
      </c>
      <c r="U197" s="19">
        <f t="shared" si="2"/>
        <v>0</v>
      </c>
      <c r="V197" s="19">
        <f t="shared" si="3"/>
        <v>1</v>
      </c>
      <c r="W197" s="26">
        <v>55</v>
      </c>
    </row>
    <row r="198" spans="2:23" ht="15">
      <c r="B198" s="19">
        <f>IF('Kosztorys (zał.1)'!A73="EDUKACJA",'Kosztorys (zał.1)'!G73,"")</f>
      </c>
      <c r="C198" s="19">
        <f>IF('Kosztorys (zał.1)'!A73="MIESZKALNICTWO",'Kosztorys (zał.1)'!G73,"")</f>
      </c>
      <c r="D198" s="19">
        <f>IF('Kosztorys (zał.1)'!A73="PRACA",'Kosztorys (zał.1)'!G73,"")</f>
      </c>
      <c r="E198" s="19">
        <f>IF('Kosztorys (zał.1)'!A73="ZDROWIE",'Kosztorys (zał.1)'!G73,"")</f>
      </c>
      <c r="F198" s="19">
        <f>IF('Kosztorys (zał.1)'!A73="EDUKACJA",'Kosztorys (zał.1)'!H73,"")</f>
      </c>
      <c r="G198" s="19">
        <f>IF('Kosztorys (zał.1)'!A73="MIESZKALNICTWO",'Kosztorys (zał.1)'!H73,"")</f>
      </c>
      <c r="H198" s="19">
        <f>IF('Kosztorys (zał.1)'!A73="PRACA",'Kosztorys (zał.1)'!H73,"")</f>
      </c>
      <c r="I198" s="19">
        <f>IF('Kosztorys (zał.1)'!A73="ZDROWIE",'Kosztorys (zał.1)'!H73,"")</f>
      </c>
      <c r="J198" s="19">
        <f>IF('Spr.wydatki '!A81="EDUKACJA",'Spr.wydatki '!F81,"")</f>
      </c>
      <c r="K198" s="36">
        <f>IF('Spr.wydatki '!A81="MIESZKALNICTWO",'Spr.wydatki '!F81,"")</f>
      </c>
      <c r="L198" s="36">
        <f>IF('Spr.wydatki '!A81="PRACA",'Spr.wydatki '!F81,"")</f>
      </c>
      <c r="M198" s="36">
        <f>IF('Spr.wydatki '!A81="ZDROWIE",'Spr.wydatki '!F81,"")</f>
      </c>
      <c r="N198" s="36"/>
      <c r="O198" s="36">
        <f>IF('Spr.wydatki '!A81="MIESZKALNICTWO",'Spr.wydatki '!G81,"")</f>
      </c>
      <c r="P198" s="36">
        <f>IF('Spr.wydatki '!A81="PRACA",'Spr.wydatki '!G81,"")</f>
      </c>
      <c r="Q198" s="36">
        <f>IF('Spr.wydatki '!A81="ZDROWIE",'Spr.wydatki '!G81,"")</f>
      </c>
      <c r="R198" s="19" t="b">
        <f>AND('Kosztorys (zał.1)'!A73&gt;"",'Kosztorys (zał.1)'!B73&gt;"",'Kosztorys (zał.1)'!E73&gt;"",'Kosztorys (zał.1)'!I73&gt;0)</f>
        <v>0</v>
      </c>
      <c r="S198" s="19" t="b">
        <f>AND('Kosztorys (zał.1)'!A73="",'Kosztorys (zał.1)'!B73="",'Kosztorys (zał.1)'!E73="",'Kosztorys (zał.1)'!I73=0)</f>
        <v>1</v>
      </c>
      <c r="T198" s="19">
        <f t="shared" si="1"/>
        <v>1</v>
      </c>
      <c r="U198" s="19">
        <f t="shared" si="2"/>
        <v>0</v>
      </c>
      <c r="V198" s="19">
        <f t="shared" si="3"/>
        <v>1</v>
      </c>
      <c r="W198" s="26">
        <v>56</v>
      </c>
    </row>
    <row r="199" spans="2:23" ht="15">
      <c r="B199" s="19">
        <f>IF('Kosztorys (zał.1)'!A74="EDUKACJA",'Kosztorys (zał.1)'!G74,"")</f>
      </c>
      <c r="C199" s="19">
        <f>IF('Kosztorys (zał.1)'!A74="MIESZKALNICTWO",'Kosztorys (zał.1)'!G74,"")</f>
      </c>
      <c r="D199" s="19">
        <f>IF('Kosztorys (zał.1)'!A74="PRACA",'Kosztorys (zał.1)'!G74,"")</f>
      </c>
      <c r="E199" s="19">
        <f>IF('Kosztorys (zał.1)'!A74="ZDROWIE",'Kosztorys (zał.1)'!G74,"")</f>
      </c>
      <c r="F199" s="19">
        <f>IF('Kosztorys (zał.1)'!A74="EDUKACJA",'Kosztorys (zał.1)'!H74,"")</f>
      </c>
      <c r="G199" s="19">
        <f>IF('Kosztorys (zał.1)'!A74="MIESZKALNICTWO",'Kosztorys (zał.1)'!H74,"")</f>
      </c>
      <c r="H199" s="19">
        <f>IF('Kosztorys (zał.1)'!A74="PRACA",'Kosztorys (zał.1)'!H74,"")</f>
      </c>
      <c r="I199" s="19">
        <f>IF('Kosztorys (zał.1)'!A74="ZDROWIE",'Kosztorys (zał.1)'!H74,"")</f>
      </c>
      <c r="J199" s="19">
        <f>IF('Spr.wydatki '!A82="EDUKACJA",'Spr.wydatki '!F82,"")</f>
      </c>
      <c r="K199" s="36">
        <f>IF('Spr.wydatki '!A82="MIESZKALNICTWO",'Spr.wydatki '!F82,"")</f>
      </c>
      <c r="L199" s="36">
        <f>IF('Spr.wydatki '!A82="PRACA",'Spr.wydatki '!F82,"")</f>
      </c>
      <c r="M199" s="36">
        <f>IF('Spr.wydatki '!A82="ZDROWIE",'Spr.wydatki '!F82,"")</f>
      </c>
      <c r="N199" s="36"/>
      <c r="O199" s="36">
        <f>IF('Spr.wydatki '!A82="MIESZKALNICTWO",'Spr.wydatki '!G82,"")</f>
      </c>
      <c r="P199" s="36">
        <f>IF('Spr.wydatki '!A82="PRACA",'Spr.wydatki '!G82,"")</f>
      </c>
      <c r="Q199" s="36">
        <f>IF('Spr.wydatki '!A82="ZDROWIE",'Spr.wydatki '!G82,"")</f>
      </c>
      <c r="R199" s="19" t="b">
        <f>AND('Kosztorys (zał.1)'!A74&gt;"",'Kosztorys (zał.1)'!B74&gt;"",'Kosztorys (zał.1)'!E74&gt;"",'Kosztorys (zał.1)'!I74&gt;0)</f>
        <v>0</v>
      </c>
      <c r="S199" s="19" t="b">
        <f>AND('Kosztorys (zał.1)'!A74="",'Kosztorys (zał.1)'!B74="",'Kosztorys (zał.1)'!E74="",'Kosztorys (zał.1)'!I74=0)</f>
        <v>1</v>
      </c>
      <c r="T199" s="19">
        <f t="shared" si="1"/>
        <v>1</v>
      </c>
      <c r="U199" s="19">
        <f t="shared" si="2"/>
        <v>0</v>
      </c>
      <c r="V199" s="19">
        <f t="shared" si="3"/>
        <v>1</v>
      </c>
      <c r="W199" s="26">
        <v>57</v>
      </c>
    </row>
    <row r="200" spans="2:23" ht="15">
      <c r="B200" s="19">
        <f>IF('Kosztorys (zał.1)'!A75="EDUKACJA",'Kosztorys (zał.1)'!G75,"")</f>
      </c>
      <c r="C200" s="19">
        <f>IF('Kosztorys (zał.1)'!A75="MIESZKALNICTWO",'Kosztorys (zał.1)'!G75,"")</f>
      </c>
      <c r="D200" s="19">
        <f>IF('Kosztorys (zał.1)'!A75="PRACA",'Kosztorys (zał.1)'!G75,"")</f>
      </c>
      <c r="E200" s="19">
        <f>IF('Kosztorys (zał.1)'!A75="ZDROWIE",'Kosztorys (zał.1)'!G75,"")</f>
      </c>
      <c r="F200" s="19">
        <f>IF('Kosztorys (zał.1)'!A75="EDUKACJA",'Kosztorys (zał.1)'!H75,"")</f>
      </c>
      <c r="G200" s="19">
        <f>IF('Kosztorys (zał.1)'!A75="MIESZKALNICTWO",'Kosztorys (zał.1)'!H75,"")</f>
      </c>
      <c r="H200" s="19">
        <f>IF('Kosztorys (zał.1)'!A75="PRACA",'Kosztorys (zał.1)'!H75,"")</f>
      </c>
      <c r="I200" s="19">
        <f>IF('Kosztorys (zał.1)'!A75="ZDROWIE",'Kosztorys (zał.1)'!H75,"")</f>
      </c>
      <c r="J200" s="19">
        <f>IF('Spr.wydatki '!A83="EDUKACJA",'Spr.wydatki '!F83,"")</f>
      </c>
      <c r="K200" s="36">
        <f>IF('Spr.wydatki '!A83="MIESZKALNICTWO",'Spr.wydatki '!F83,"")</f>
      </c>
      <c r="L200" s="36">
        <f>IF('Spr.wydatki '!A83="PRACA",'Spr.wydatki '!F83,"")</f>
      </c>
      <c r="M200" s="36">
        <f>IF('Spr.wydatki '!A83="ZDROWIE",'Spr.wydatki '!F83,"")</f>
      </c>
      <c r="N200" s="36"/>
      <c r="O200" s="36">
        <f>IF('Spr.wydatki '!A83="MIESZKALNICTWO",'Spr.wydatki '!G83,"")</f>
      </c>
      <c r="P200" s="36">
        <f>IF('Spr.wydatki '!A83="PRACA",'Spr.wydatki '!G83,"")</f>
      </c>
      <c r="Q200" s="36">
        <f>IF('Spr.wydatki '!A83="ZDROWIE",'Spr.wydatki '!G83,"")</f>
      </c>
      <c r="R200" s="19" t="b">
        <f>AND('Kosztorys (zał.1)'!A75&gt;"",'Kosztorys (zał.1)'!B75&gt;"",'Kosztorys (zał.1)'!E75&gt;"",'Kosztorys (zał.1)'!I75&gt;0)</f>
        <v>0</v>
      </c>
      <c r="S200" s="19" t="b">
        <f>AND('Kosztorys (zał.1)'!A75="",'Kosztorys (zał.1)'!B75="",'Kosztorys (zał.1)'!E75="",'Kosztorys (zał.1)'!I75=0)</f>
        <v>1</v>
      </c>
      <c r="T200" s="19">
        <f t="shared" si="1"/>
        <v>1</v>
      </c>
      <c r="U200" s="19">
        <f t="shared" si="2"/>
        <v>0</v>
      </c>
      <c r="V200" s="19">
        <f t="shared" si="3"/>
        <v>1</v>
      </c>
      <c r="W200" s="26">
        <v>58</v>
      </c>
    </row>
    <row r="201" spans="2:23" ht="15">
      <c r="B201" s="19">
        <f>IF('Kosztorys (zał.1)'!A76="EDUKACJA",'Kosztorys (zał.1)'!G76,"")</f>
      </c>
      <c r="C201" s="19">
        <f>IF('Kosztorys (zał.1)'!A76="MIESZKALNICTWO",'Kosztorys (zał.1)'!G76,"")</f>
      </c>
      <c r="D201" s="19">
        <f>IF('Kosztorys (zał.1)'!A76="PRACA",'Kosztorys (zał.1)'!G76,"")</f>
      </c>
      <c r="E201" s="19">
        <f>IF('Kosztorys (zał.1)'!A76="ZDROWIE",'Kosztorys (zał.1)'!G76,"")</f>
      </c>
      <c r="F201" s="19">
        <f>IF('Kosztorys (zał.1)'!A76="EDUKACJA",'Kosztorys (zał.1)'!H76,"")</f>
      </c>
      <c r="G201" s="19">
        <f>IF('Kosztorys (zał.1)'!A76="MIESZKALNICTWO",'Kosztorys (zał.1)'!H76,"")</f>
      </c>
      <c r="H201" s="19">
        <f>IF('Kosztorys (zał.1)'!A76="PRACA",'Kosztorys (zał.1)'!H76,"")</f>
      </c>
      <c r="I201" s="19">
        <f>IF('Kosztorys (zał.1)'!A76="ZDROWIE",'Kosztorys (zał.1)'!H76,"")</f>
      </c>
      <c r="J201" s="19">
        <f>IF('Spr.wydatki '!A84="EDUKACJA",'Spr.wydatki '!F84,"")</f>
      </c>
      <c r="K201" s="36">
        <f>IF('Spr.wydatki '!A84="MIESZKALNICTWO",'Spr.wydatki '!F84,"")</f>
      </c>
      <c r="L201" s="36">
        <f>IF('Spr.wydatki '!A84="PRACA",'Spr.wydatki '!F84,"")</f>
      </c>
      <c r="M201" s="36">
        <f>IF('Spr.wydatki '!A84="ZDROWIE",'Spr.wydatki '!F84,"")</f>
      </c>
      <c r="N201" s="36"/>
      <c r="O201" s="36">
        <f>IF('Spr.wydatki '!A84="MIESZKALNICTWO",'Spr.wydatki '!G84,"")</f>
      </c>
      <c r="P201" s="36">
        <f>IF('Spr.wydatki '!A84="PRACA",'Spr.wydatki '!G84,"")</f>
      </c>
      <c r="Q201" s="36">
        <f>IF('Spr.wydatki '!A84="ZDROWIE",'Spr.wydatki '!G84,"")</f>
      </c>
      <c r="R201" s="19" t="b">
        <f>AND('Kosztorys (zał.1)'!A76&gt;"",'Kosztorys (zał.1)'!B76&gt;"",'Kosztorys (zał.1)'!E76&gt;"",'Kosztorys (zał.1)'!I76&gt;0)</f>
        <v>0</v>
      </c>
      <c r="S201" s="19" t="b">
        <f>AND('Kosztorys (zał.1)'!A76="",'Kosztorys (zał.1)'!B76="",'Kosztorys (zał.1)'!E76="",'Kosztorys (zał.1)'!I76=0)</f>
        <v>1</v>
      </c>
      <c r="T201" s="19">
        <f t="shared" si="1"/>
        <v>1</v>
      </c>
      <c r="U201" s="19">
        <f t="shared" si="2"/>
        <v>0</v>
      </c>
      <c r="V201" s="19">
        <f t="shared" si="3"/>
        <v>1</v>
      </c>
      <c r="W201" s="26">
        <v>59</v>
      </c>
    </row>
    <row r="202" spans="2:23" ht="15">
      <c r="B202" s="19">
        <f>IF('Kosztorys (zał.1)'!A77="EDUKACJA",'Kosztorys (zał.1)'!G77,"")</f>
      </c>
      <c r="C202" s="19">
        <f>IF('Kosztorys (zał.1)'!A77="MIESZKALNICTWO",'Kosztorys (zał.1)'!G77,"")</f>
      </c>
      <c r="D202" s="19">
        <f>IF('Kosztorys (zał.1)'!A77="PRACA",'Kosztorys (zał.1)'!G77,"")</f>
      </c>
      <c r="E202" s="19">
        <f>IF('Kosztorys (zał.1)'!A77="ZDROWIE",'Kosztorys (zał.1)'!G77,"")</f>
      </c>
      <c r="F202" s="19">
        <f>IF('Kosztorys (zał.1)'!A77="EDUKACJA",'Kosztorys (zał.1)'!H77,"")</f>
      </c>
      <c r="G202" s="19">
        <f>IF('Kosztorys (zał.1)'!A77="MIESZKALNICTWO",'Kosztorys (zał.1)'!H77,"")</f>
      </c>
      <c r="H202" s="19">
        <f>IF('Kosztorys (zał.1)'!A77="PRACA",'Kosztorys (zał.1)'!H77,"")</f>
      </c>
      <c r="I202" s="19">
        <f>IF('Kosztorys (zał.1)'!A77="ZDROWIE",'Kosztorys (zał.1)'!H77,"")</f>
      </c>
      <c r="J202" s="19">
        <f>IF('Spr.wydatki '!A85="EDUKACJA",'Spr.wydatki '!F85,"")</f>
      </c>
      <c r="K202" s="36">
        <f>IF('Spr.wydatki '!A85="MIESZKALNICTWO",'Spr.wydatki '!F85,"")</f>
      </c>
      <c r="L202" s="36">
        <f>IF('Spr.wydatki '!A85="PRACA",'Spr.wydatki '!F85,"")</f>
      </c>
      <c r="M202" s="36">
        <f>IF('Spr.wydatki '!A85="ZDROWIE",'Spr.wydatki '!F85,"")</f>
      </c>
      <c r="N202" s="36"/>
      <c r="O202" s="36">
        <f>IF('Spr.wydatki '!A85="MIESZKALNICTWO",'Spr.wydatki '!G85,"")</f>
      </c>
      <c r="P202" s="36">
        <f>IF('Spr.wydatki '!A85="PRACA",'Spr.wydatki '!G85,"")</f>
      </c>
      <c r="Q202" s="36">
        <f>IF('Spr.wydatki '!A85="ZDROWIE",'Spr.wydatki '!G85,"")</f>
      </c>
      <c r="R202" s="19" t="b">
        <f>AND('Kosztorys (zał.1)'!A77&gt;"",'Kosztorys (zał.1)'!B77&gt;"",'Kosztorys (zał.1)'!E77&gt;"",'Kosztorys (zał.1)'!I77&gt;0)</f>
        <v>0</v>
      </c>
      <c r="S202" s="19" t="b">
        <f>AND('Kosztorys (zał.1)'!A77="",'Kosztorys (zał.1)'!B77="",'Kosztorys (zał.1)'!E77="",'Kosztorys (zał.1)'!I77=0)</f>
        <v>1</v>
      </c>
      <c r="T202" s="19">
        <f t="shared" si="1"/>
        <v>1</v>
      </c>
      <c r="U202" s="19">
        <f t="shared" si="2"/>
        <v>0</v>
      </c>
      <c r="V202" s="19">
        <f t="shared" si="3"/>
        <v>1</v>
      </c>
      <c r="W202" s="26">
        <v>60</v>
      </c>
    </row>
    <row r="203" spans="2:23" ht="15">
      <c r="B203" s="19">
        <f>IF('Kosztorys (zał.1)'!A78="EDUKACJA",'Kosztorys (zał.1)'!G78,"")</f>
      </c>
      <c r="C203" s="19">
        <f>IF('Kosztorys (zał.1)'!A78="MIESZKALNICTWO",'Kosztorys (zał.1)'!G78,"")</f>
      </c>
      <c r="D203" s="19">
        <f>IF('Kosztorys (zał.1)'!A78="PRACA",'Kosztorys (zał.1)'!G78,"")</f>
      </c>
      <c r="E203" s="19">
        <f>IF('Kosztorys (zał.1)'!A78="ZDROWIE",'Kosztorys (zał.1)'!G78,"")</f>
      </c>
      <c r="F203" s="19">
        <f>IF('Kosztorys (zał.1)'!A78="EDUKACJA",'Kosztorys (zał.1)'!H78,"")</f>
      </c>
      <c r="G203" s="19">
        <f>IF('Kosztorys (zał.1)'!A78="MIESZKALNICTWO",'Kosztorys (zał.1)'!H78,"")</f>
      </c>
      <c r="H203" s="19">
        <f>IF('Kosztorys (zał.1)'!A78="PRACA",'Kosztorys (zał.1)'!H78,"")</f>
      </c>
      <c r="I203" s="19">
        <f>IF('Kosztorys (zał.1)'!A78="ZDROWIE",'Kosztorys (zał.1)'!H78,"")</f>
      </c>
      <c r="J203" s="19">
        <f>IF('Spr.wydatki '!A86="EDUKACJA",'Spr.wydatki '!F86,"")</f>
      </c>
      <c r="K203" s="36">
        <f>IF('Spr.wydatki '!A86="MIESZKALNICTWO",'Spr.wydatki '!F86,"")</f>
      </c>
      <c r="L203" s="36">
        <f>IF('Spr.wydatki '!A86="PRACA",'Spr.wydatki '!F86,"")</f>
      </c>
      <c r="M203" s="36">
        <f>IF('Spr.wydatki '!A86="ZDROWIE",'Spr.wydatki '!F86,"")</f>
      </c>
      <c r="N203" s="36"/>
      <c r="O203" s="36">
        <f>IF('Spr.wydatki '!A86="MIESZKALNICTWO",'Spr.wydatki '!G86,"")</f>
      </c>
      <c r="P203" s="36">
        <f>IF('Spr.wydatki '!A86="PRACA",'Spr.wydatki '!G86,"")</f>
      </c>
      <c r="Q203" s="36">
        <f>IF('Spr.wydatki '!A86="ZDROWIE",'Spr.wydatki '!G86,"")</f>
      </c>
      <c r="R203" s="19" t="b">
        <f>AND('Kosztorys (zał.1)'!A78&gt;"",'Kosztorys (zał.1)'!B78&gt;"",'Kosztorys (zał.1)'!E78&gt;"",'Kosztorys (zał.1)'!I78&gt;0)</f>
        <v>0</v>
      </c>
      <c r="S203" s="19" t="b">
        <f>AND('Kosztorys (zał.1)'!A78="",'Kosztorys (zał.1)'!B78="",'Kosztorys (zał.1)'!E78="",'Kosztorys (zał.1)'!I78=0)</f>
        <v>1</v>
      </c>
      <c r="T203" s="19">
        <f t="shared" si="1"/>
        <v>1</v>
      </c>
      <c r="U203" s="19">
        <f t="shared" si="2"/>
        <v>0</v>
      </c>
      <c r="V203" s="19">
        <f t="shared" si="3"/>
        <v>1</v>
      </c>
      <c r="W203" s="26">
        <v>61</v>
      </c>
    </row>
    <row r="204" spans="2:23" ht="15">
      <c r="B204" s="19">
        <f>IF('Kosztorys (zał.1)'!A79="EDUKACJA",'Kosztorys (zał.1)'!G79,"")</f>
      </c>
      <c r="C204" s="19">
        <f>IF('Kosztorys (zał.1)'!A79="MIESZKALNICTWO",'Kosztorys (zał.1)'!G79,"")</f>
      </c>
      <c r="D204" s="19">
        <f>IF('Kosztorys (zał.1)'!A79="PRACA",'Kosztorys (zał.1)'!G79,"")</f>
      </c>
      <c r="E204" s="19">
        <f>IF('Kosztorys (zał.1)'!A79="ZDROWIE",'Kosztorys (zał.1)'!G79,"")</f>
      </c>
      <c r="F204" s="19">
        <f>IF('Kosztorys (zał.1)'!A79="EDUKACJA",'Kosztorys (zał.1)'!H79,"")</f>
      </c>
      <c r="G204" s="19">
        <f>IF('Kosztorys (zał.1)'!A79="MIESZKALNICTWO",'Kosztorys (zał.1)'!H79,"")</f>
      </c>
      <c r="H204" s="19">
        <f>IF('Kosztorys (zał.1)'!A79="PRACA",'Kosztorys (zał.1)'!H79,"")</f>
      </c>
      <c r="I204" s="19">
        <f>IF('Kosztorys (zał.1)'!A79="ZDROWIE",'Kosztorys (zał.1)'!H79,"")</f>
      </c>
      <c r="J204" s="19">
        <f>IF('Spr.wydatki '!A87="EDUKACJA",'Spr.wydatki '!F87,"")</f>
      </c>
      <c r="K204" s="36">
        <f>IF('Spr.wydatki '!A87="MIESZKALNICTWO",'Spr.wydatki '!F87,"")</f>
      </c>
      <c r="L204" s="36">
        <f>IF('Spr.wydatki '!A87="PRACA",'Spr.wydatki '!F87,"")</f>
      </c>
      <c r="M204" s="36">
        <f>IF('Spr.wydatki '!A87="ZDROWIE",'Spr.wydatki '!F87,"")</f>
      </c>
      <c r="N204" s="36"/>
      <c r="O204" s="36">
        <f>IF('Spr.wydatki '!A87="MIESZKALNICTWO",'Spr.wydatki '!G87,"")</f>
      </c>
      <c r="P204" s="36">
        <f>IF('Spr.wydatki '!A87="PRACA",'Spr.wydatki '!G87,"")</f>
      </c>
      <c r="Q204" s="36">
        <f>IF('Spr.wydatki '!A87="ZDROWIE",'Spr.wydatki '!G87,"")</f>
      </c>
      <c r="R204" s="19" t="b">
        <f>AND('Kosztorys (zał.1)'!A79&gt;"",'Kosztorys (zał.1)'!B79&gt;"",'Kosztorys (zał.1)'!E79&gt;"",'Kosztorys (zał.1)'!I79&gt;0)</f>
        <v>0</v>
      </c>
      <c r="S204" s="19" t="b">
        <f>AND('Kosztorys (zał.1)'!A79="",'Kosztorys (zał.1)'!B79="",'Kosztorys (zał.1)'!E79="",'Kosztorys (zał.1)'!I79=0)</f>
        <v>1</v>
      </c>
      <c r="T204" s="19">
        <f t="shared" si="1"/>
        <v>1</v>
      </c>
      <c r="U204" s="19">
        <f t="shared" si="2"/>
        <v>0</v>
      </c>
      <c r="V204" s="19">
        <f t="shared" si="3"/>
        <v>1</v>
      </c>
      <c r="W204" s="26">
        <v>62</v>
      </c>
    </row>
    <row r="205" spans="2:23" ht="15">
      <c r="B205" s="19">
        <f>IF('Kosztorys (zał.1)'!A80="EDUKACJA",'Kosztorys (zał.1)'!G80,"")</f>
      </c>
      <c r="C205" s="19">
        <f>IF('Kosztorys (zał.1)'!A80="MIESZKALNICTWO",'Kosztorys (zał.1)'!G80,"")</f>
      </c>
      <c r="D205" s="19">
        <f>IF('Kosztorys (zał.1)'!A80="PRACA",'Kosztorys (zał.1)'!G80,"")</f>
      </c>
      <c r="E205" s="19">
        <f>IF('Kosztorys (zał.1)'!A80="ZDROWIE",'Kosztorys (zał.1)'!G80,"")</f>
      </c>
      <c r="F205" s="19">
        <f>IF('Kosztorys (zał.1)'!A80="EDUKACJA",'Kosztorys (zał.1)'!H80,"")</f>
      </c>
      <c r="G205" s="19">
        <f>IF('Kosztorys (zał.1)'!A80="MIESZKALNICTWO",'Kosztorys (zał.1)'!H80,"")</f>
      </c>
      <c r="H205" s="19">
        <f>IF('Kosztorys (zał.1)'!A80="PRACA",'Kosztorys (zał.1)'!H80,"")</f>
      </c>
      <c r="I205" s="19">
        <f>IF('Kosztorys (zał.1)'!A80="ZDROWIE",'Kosztorys (zał.1)'!H80,"")</f>
      </c>
      <c r="J205" s="19">
        <f>IF('Spr.wydatki '!A88="EDUKACJA",'Spr.wydatki '!F88,"")</f>
      </c>
      <c r="K205" s="36">
        <f>IF('Spr.wydatki '!A88="MIESZKALNICTWO",'Spr.wydatki '!F88,"")</f>
      </c>
      <c r="L205" s="36">
        <f>IF('Spr.wydatki '!A88="PRACA",'Spr.wydatki '!F88,"")</f>
      </c>
      <c r="M205" s="36">
        <f>IF('Spr.wydatki '!A88="ZDROWIE",'Spr.wydatki '!F88,"")</f>
      </c>
      <c r="N205" s="36"/>
      <c r="O205" s="36">
        <f>IF('Spr.wydatki '!A88="MIESZKALNICTWO",'Spr.wydatki '!G88,"")</f>
      </c>
      <c r="P205" s="36">
        <f>IF('Spr.wydatki '!A88="PRACA",'Spr.wydatki '!G88,"")</f>
      </c>
      <c r="Q205" s="36">
        <f>IF('Spr.wydatki '!A88="ZDROWIE",'Spr.wydatki '!G88,"")</f>
      </c>
      <c r="R205" s="19" t="b">
        <f>AND('Kosztorys (zał.1)'!A80&gt;"",'Kosztorys (zał.1)'!B80&gt;"",'Kosztorys (zał.1)'!E80&gt;"",'Kosztorys (zał.1)'!I80&gt;0)</f>
        <v>0</v>
      </c>
      <c r="S205" s="19" t="b">
        <f>AND('Kosztorys (zał.1)'!A80="",'Kosztorys (zał.1)'!B80="",'Kosztorys (zał.1)'!E80="",'Kosztorys (zał.1)'!I80=0)</f>
        <v>1</v>
      </c>
      <c r="T205" s="19">
        <f t="shared" si="1"/>
        <v>1</v>
      </c>
      <c r="U205" s="19">
        <f t="shared" si="2"/>
        <v>0</v>
      </c>
      <c r="V205" s="19">
        <f t="shared" si="3"/>
        <v>1</v>
      </c>
      <c r="W205" s="26">
        <v>63</v>
      </c>
    </row>
    <row r="206" spans="2:23" ht="15">
      <c r="B206" s="19">
        <f>IF('Kosztorys (zał.1)'!A81="EDUKACJA",'Kosztorys (zał.1)'!G81,"")</f>
      </c>
      <c r="C206" s="19">
        <f>IF('Kosztorys (zał.1)'!A81="MIESZKALNICTWO",'Kosztorys (zał.1)'!G81,"")</f>
      </c>
      <c r="D206" s="19">
        <f>IF('Kosztorys (zał.1)'!A81="PRACA",'Kosztorys (zał.1)'!G81,"")</f>
      </c>
      <c r="E206" s="19">
        <f>IF('Kosztorys (zał.1)'!A81="ZDROWIE",'Kosztorys (zał.1)'!G81,"")</f>
      </c>
      <c r="F206" s="19">
        <f>IF('Kosztorys (zał.1)'!A81="EDUKACJA",'Kosztorys (zał.1)'!H81,"")</f>
      </c>
      <c r="G206" s="19">
        <f>IF('Kosztorys (zał.1)'!A81="MIESZKALNICTWO",'Kosztorys (zał.1)'!H81,"")</f>
      </c>
      <c r="H206" s="19">
        <f>IF('Kosztorys (zał.1)'!A81="PRACA",'Kosztorys (zał.1)'!H81,"")</f>
      </c>
      <c r="I206" s="19">
        <f>IF('Kosztorys (zał.1)'!A81="ZDROWIE",'Kosztorys (zał.1)'!H81,"")</f>
      </c>
      <c r="J206" s="19">
        <f>IF('Spr.wydatki '!A89="EDUKACJA",'Spr.wydatki '!F89,"")</f>
      </c>
      <c r="K206" s="36">
        <f>IF('Spr.wydatki '!A89="MIESZKALNICTWO",'Spr.wydatki '!F89,"")</f>
      </c>
      <c r="L206" s="36">
        <f>IF('Spr.wydatki '!A89="PRACA",'Spr.wydatki '!F89,"")</f>
      </c>
      <c r="M206" s="36">
        <f>IF('Spr.wydatki '!A89="ZDROWIE",'Spr.wydatki '!F89,"")</f>
      </c>
      <c r="N206" s="36"/>
      <c r="O206" s="36">
        <f>IF('Spr.wydatki '!A89="MIESZKALNICTWO",'Spr.wydatki '!G89,"")</f>
      </c>
      <c r="P206" s="36">
        <f>IF('Spr.wydatki '!A89="PRACA",'Spr.wydatki '!G89,"")</f>
      </c>
      <c r="Q206" s="36">
        <f>IF('Spr.wydatki '!A89="ZDROWIE",'Spr.wydatki '!G89,"")</f>
      </c>
      <c r="R206" s="19" t="b">
        <f>AND('Kosztorys (zał.1)'!A81&gt;"",'Kosztorys (zał.1)'!B81&gt;"",'Kosztorys (zał.1)'!E81&gt;"",'Kosztorys (zał.1)'!I81&gt;0)</f>
        <v>0</v>
      </c>
      <c r="S206" s="19" t="b">
        <f>AND('Kosztorys (zał.1)'!A81="",'Kosztorys (zał.1)'!B81="",'Kosztorys (zał.1)'!E81="",'Kosztorys (zał.1)'!I81=0)</f>
        <v>1</v>
      </c>
      <c r="T206" s="19">
        <f t="shared" si="1"/>
        <v>1</v>
      </c>
      <c r="U206" s="19">
        <f t="shared" si="2"/>
        <v>0</v>
      </c>
      <c r="V206" s="19">
        <f t="shared" si="3"/>
        <v>1</v>
      </c>
      <c r="W206" s="26">
        <v>64</v>
      </c>
    </row>
    <row r="207" spans="2:23" ht="15">
      <c r="B207" s="19">
        <f>IF('Kosztorys (zał.1)'!A82="EDUKACJA",'Kosztorys (zał.1)'!G82,"")</f>
      </c>
      <c r="C207" s="19">
        <f>IF('Kosztorys (zał.1)'!A82="MIESZKALNICTWO",'Kosztorys (zał.1)'!G82,"")</f>
      </c>
      <c r="D207" s="19">
        <f>IF('Kosztorys (zał.1)'!A82="PRACA",'Kosztorys (zał.1)'!G82,"")</f>
      </c>
      <c r="E207" s="19">
        <f>IF('Kosztorys (zał.1)'!A82="ZDROWIE",'Kosztorys (zał.1)'!G82,"")</f>
      </c>
      <c r="F207" s="19">
        <f>IF('Kosztorys (zał.1)'!A82="EDUKACJA",'Kosztorys (zał.1)'!H82,"")</f>
      </c>
      <c r="G207" s="19">
        <f>IF('Kosztorys (zał.1)'!A82="MIESZKALNICTWO",'Kosztorys (zał.1)'!H82,"")</f>
      </c>
      <c r="H207" s="19">
        <f>IF('Kosztorys (zał.1)'!A82="PRACA",'Kosztorys (zał.1)'!H82,"")</f>
      </c>
      <c r="I207" s="19">
        <f>IF('Kosztorys (zał.1)'!A82="ZDROWIE",'Kosztorys (zał.1)'!H82,"")</f>
      </c>
      <c r="J207" s="19">
        <f>IF('Spr.wydatki '!A90="EDUKACJA",'Spr.wydatki '!F90,"")</f>
      </c>
      <c r="K207" s="36">
        <f>IF('Spr.wydatki '!A90="MIESZKALNICTWO",'Spr.wydatki '!F90,"")</f>
      </c>
      <c r="L207" s="36">
        <f>IF('Spr.wydatki '!A90="PRACA",'Spr.wydatki '!F90,"")</f>
      </c>
      <c r="M207" s="36">
        <f>IF('Spr.wydatki '!A90="ZDROWIE",'Spr.wydatki '!F90,"")</f>
      </c>
      <c r="N207" s="36"/>
      <c r="O207" s="36">
        <f>IF('Spr.wydatki '!A90="MIESZKALNICTWO",'Spr.wydatki '!G90,"")</f>
      </c>
      <c r="P207" s="36">
        <f>IF('Spr.wydatki '!A90="PRACA",'Spr.wydatki '!G90,"")</f>
      </c>
      <c r="Q207" s="36">
        <f>IF('Spr.wydatki '!A90="ZDROWIE",'Spr.wydatki '!G90,"")</f>
      </c>
      <c r="R207" s="19" t="b">
        <f>AND('Kosztorys (zał.1)'!A82&gt;"",'Kosztorys (zał.1)'!B82&gt;"",'Kosztorys (zał.1)'!E82&gt;"",'Kosztorys (zał.1)'!I82&gt;0)</f>
        <v>0</v>
      </c>
      <c r="S207" s="19" t="b">
        <f>AND('Kosztorys (zał.1)'!A82="",'Kosztorys (zał.1)'!B82="",'Kosztorys (zał.1)'!E82="",'Kosztorys (zał.1)'!I82=0)</f>
        <v>1</v>
      </c>
      <c r="T207" s="19">
        <f t="shared" si="1"/>
        <v>1</v>
      </c>
      <c r="U207" s="19">
        <f t="shared" si="2"/>
        <v>0</v>
      </c>
      <c r="V207" s="19">
        <f t="shared" si="3"/>
        <v>1</v>
      </c>
      <c r="W207" s="26">
        <v>65</v>
      </c>
    </row>
    <row r="208" spans="2:23" ht="15">
      <c r="B208" s="19">
        <f>IF('Kosztorys (zał.1)'!A83="EDUKACJA",'Kosztorys (zał.1)'!G83,"")</f>
      </c>
      <c r="C208" s="19">
        <f>IF('Kosztorys (zał.1)'!A83="MIESZKALNICTWO",'Kosztorys (zał.1)'!G83,"")</f>
      </c>
      <c r="D208" s="19">
        <f>IF('Kosztorys (zał.1)'!A83="PRACA",'Kosztorys (zał.1)'!G83,"")</f>
      </c>
      <c r="E208" s="19">
        <f>IF('Kosztorys (zał.1)'!A83="ZDROWIE",'Kosztorys (zał.1)'!G83,"")</f>
      </c>
      <c r="F208" s="19">
        <f>IF('Kosztorys (zał.1)'!A83="EDUKACJA",'Kosztorys (zał.1)'!H83,"")</f>
      </c>
      <c r="G208" s="19">
        <f>IF('Kosztorys (zał.1)'!A83="MIESZKALNICTWO",'Kosztorys (zał.1)'!H83,"")</f>
      </c>
      <c r="H208" s="19">
        <f>IF('Kosztorys (zał.1)'!A83="PRACA",'Kosztorys (zał.1)'!H83,"")</f>
      </c>
      <c r="I208" s="19">
        <f>IF('Kosztorys (zał.1)'!A83="ZDROWIE",'Kosztorys (zał.1)'!H83,"")</f>
      </c>
      <c r="J208" s="19">
        <f>IF('Spr.wydatki '!A91="EDUKACJA",'Spr.wydatki '!F91,"")</f>
      </c>
      <c r="K208" s="36">
        <f>IF('Spr.wydatki '!A91="MIESZKALNICTWO",'Spr.wydatki '!F91,"")</f>
      </c>
      <c r="L208" s="36">
        <f>IF('Spr.wydatki '!A91="PRACA",'Spr.wydatki '!F91,"")</f>
      </c>
      <c r="M208" s="36">
        <f>IF('Spr.wydatki '!A91="ZDROWIE",'Spr.wydatki '!F91,"")</f>
      </c>
      <c r="N208" s="36"/>
      <c r="O208" s="36">
        <f>IF('Spr.wydatki '!A91="MIESZKALNICTWO",'Spr.wydatki '!G91,"")</f>
      </c>
      <c r="P208" s="36">
        <f>IF('Spr.wydatki '!A91="PRACA",'Spr.wydatki '!G91,"")</f>
      </c>
      <c r="Q208" s="36">
        <f>IF('Spr.wydatki '!A91="ZDROWIE",'Spr.wydatki '!G91,"")</f>
      </c>
      <c r="R208" s="19" t="b">
        <f>AND('Kosztorys (zał.1)'!A83&gt;"",'Kosztorys (zał.1)'!B83&gt;"",'Kosztorys (zał.1)'!E83&gt;"",'Kosztorys (zał.1)'!I83&gt;0)</f>
        <v>0</v>
      </c>
      <c r="S208" s="19" t="b">
        <f>AND('Kosztorys (zał.1)'!A83="",'Kosztorys (zał.1)'!B83="",'Kosztorys (zał.1)'!E83="",'Kosztorys (zał.1)'!I83=0)</f>
        <v>1</v>
      </c>
      <c r="T208" s="19">
        <f aca="true" t="shared" si="4" ref="T208:T243">IF(R208=TRUE,0,1)</f>
        <v>1</v>
      </c>
      <c r="U208" s="19">
        <f aca="true" t="shared" si="5" ref="U208:U243">IF(S208=TRUE,0,1)</f>
        <v>0</v>
      </c>
      <c r="V208" s="19">
        <f aca="true" t="shared" si="6" ref="V208:V243">SUM(T208:U208)</f>
        <v>1</v>
      </c>
      <c r="W208" s="26">
        <v>66</v>
      </c>
    </row>
    <row r="209" spans="2:23" ht="15">
      <c r="B209" s="19">
        <f>IF('Kosztorys (zał.1)'!A84="EDUKACJA",'Kosztorys (zał.1)'!G84,"")</f>
      </c>
      <c r="C209" s="19">
        <f>IF('Kosztorys (zał.1)'!A84="MIESZKALNICTWO",'Kosztorys (zał.1)'!G84,"")</f>
      </c>
      <c r="D209" s="19">
        <f>IF('Kosztorys (zał.1)'!A84="PRACA",'Kosztorys (zał.1)'!G84,"")</f>
      </c>
      <c r="E209" s="19">
        <f>IF('Kosztorys (zał.1)'!A84="ZDROWIE",'Kosztorys (zał.1)'!G84,"")</f>
      </c>
      <c r="F209" s="19">
        <f>IF('Kosztorys (zał.1)'!A84="EDUKACJA",'Kosztorys (zał.1)'!H84,"")</f>
      </c>
      <c r="G209" s="19">
        <f>IF('Kosztorys (zał.1)'!A84="MIESZKALNICTWO",'Kosztorys (zał.1)'!H84,"")</f>
      </c>
      <c r="H209" s="19">
        <f>IF('Kosztorys (zał.1)'!A84="PRACA",'Kosztorys (zał.1)'!H84,"")</f>
      </c>
      <c r="I209" s="19">
        <f>IF('Kosztorys (zał.1)'!A84="ZDROWIE",'Kosztorys (zał.1)'!H84,"")</f>
      </c>
      <c r="J209" s="19">
        <f>IF('Spr.wydatki '!A92="EDUKACJA",'Spr.wydatki '!F92,"")</f>
      </c>
      <c r="K209" s="36">
        <f>IF('Spr.wydatki '!A92="MIESZKALNICTWO",'Spr.wydatki '!F92,"")</f>
      </c>
      <c r="L209" s="36">
        <f>IF('Spr.wydatki '!A92="PRACA",'Spr.wydatki '!F92,"")</f>
      </c>
      <c r="M209" s="36">
        <f>IF('Spr.wydatki '!A92="ZDROWIE",'Spr.wydatki '!F92,"")</f>
      </c>
      <c r="N209" s="36"/>
      <c r="O209" s="36">
        <f>IF('Spr.wydatki '!A92="MIESZKALNICTWO",'Spr.wydatki '!G92,"")</f>
      </c>
      <c r="P209" s="36">
        <f>IF('Spr.wydatki '!A92="PRACA",'Spr.wydatki '!G92,"")</f>
      </c>
      <c r="Q209" s="36">
        <f>IF('Spr.wydatki '!A92="ZDROWIE",'Spr.wydatki '!G92,"")</f>
      </c>
      <c r="R209" s="19" t="b">
        <f>AND('Kosztorys (zał.1)'!A84&gt;"",'Kosztorys (zał.1)'!B84&gt;"",'Kosztorys (zał.1)'!E84&gt;"",'Kosztorys (zał.1)'!I84&gt;0)</f>
        <v>0</v>
      </c>
      <c r="S209" s="19" t="b">
        <f>AND('Kosztorys (zał.1)'!A84="",'Kosztorys (zał.1)'!B84="",'Kosztorys (zał.1)'!E84="",'Kosztorys (zał.1)'!I84=0)</f>
        <v>1</v>
      </c>
      <c r="T209" s="19">
        <f t="shared" si="4"/>
        <v>1</v>
      </c>
      <c r="U209" s="19">
        <f t="shared" si="5"/>
        <v>0</v>
      </c>
      <c r="V209" s="19">
        <f t="shared" si="6"/>
        <v>1</v>
      </c>
      <c r="W209" s="26">
        <v>67</v>
      </c>
    </row>
    <row r="210" spans="2:23" ht="15">
      <c r="B210" s="19">
        <f>IF('Kosztorys (zał.1)'!A85="EDUKACJA",'Kosztorys (zał.1)'!G85,"")</f>
      </c>
      <c r="C210" s="19">
        <f>IF('Kosztorys (zał.1)'!A85="MIESZKALNICTWO",'Kosztorys (zał.1)'!G85,"")</f>
      </c>
      <c r="D210" s="19">
        <f>IF('Kosztorys (zał.1)'!A85="PRACA",'Kosztorys (zał.1)'!G85,"")</f>
      </c>
      <c r="E210" s="19">
        <f>IF('Kosztorys (zał.1)'!A85="ZDROWIE",'Kosztorys (zał.1)'!G85,"")</f>
      </c>
      <c r="F210" s="19">
        <f>IF('Kosztorys (zał.1)'!A85="EDUKACJA",'Kosztorys (zał.1)'!H85,"")</f>
      </c>
      <c r="G210" s="19">
        <f>IF('Kosztorys (zał.1)'!A85="MIESZKALNICTWO",'Kosztorys (zał.1)'!H85,"")</f>
      </c>
      <c r="H210" s="19">
        <f>IF('Kosztorys (zał.1)'!A85="PRACA",'Kosztorys (zał.1)'!H85,"")</f>
      </c>
      <c r="I210" s="19">
        <f>IF('Kosztorys (zał.1)'!A85="ZDROWIE",'Kosztorys (zał.1)'!H85,"")</f>
      </c>
      <c r="J210" s="19">
        <f>IF('Spr.wydatki '!A93="EDUKACJA",'Spr.wydatki '!F93,"")</f>
      </c>
      <c r="K210" s="36">
        <f>IF('Spr.wydatki '!A93="MIESZKALNICTWO",'Spr.wydatki '!F93,"")</f>
      </c>
      <c r="L210" s="36">
        <f>IF('Spr.wydatki '!A93="PRACA",'Spr.wydatki '!F93,"")</f>
      </c>
      <c r="M210" s="36">
        <f>IF('Spr.wydatki '!A93="ZDROWIE",'Spr.wydatki '!F93,"")</f>
      </c>
      <c r="N210" s="36"/>
      <c r="O210" s="36">
        <f>IF('Spr.wydatki '!A93="MIESZKALNICTWO",'Spr.wydatki '!G93,"")</f>
      </c>
      <c r="P210" s="36">
        <f>IF('Spr.wydatki '!A93="PRACA",'Spr.wydatki '!G93,"")</f>
      </c>
      <c r="Q210" s="36">
        <f>IF('Spr.wydatki '!A93="ZDROWIE",'Spr.wydatki '!G93,"")</f>
      </c>
      <c r="R210" s="19" t="b">
        <f>AND('Kosztorys (zał.1)'!A85&gt;"",'Kosztorys (zał.1)'!B85&gt;"",'Kosztorys (zał.1)'!E85&gt;"",'Kosztorys (zał.1)'!I85&gt;0)</f>
        <v>0</v>
      </c>
      <c r="S210" s="19" t="b">
        <f>AND('Kosztorys (zał.1)'!A85="",'Kosztorys (zał.1)'!B85="",'Kosztorys (zał.1)'!E85="",'Kosztorys (zał.1)'!I85=0)</f>
        <v>1</v>
      </c>
      <c r="T210" s="19">
        <f t="shared" si="4"/>
        <v>1</v>
      </c>
      <c r="U210" s="19">
        <f t="shared" si="5"/>
        <v>0</v>
      </c>
      <c r="V210" s="19">
        <f t="shared" si="6"/>
        <v>1</v>
      </c>
      <c r="W210" s="26">
        <v>68</v>
      </c>
    </row>
    <row r="211" spans="2:23" ht="15">
      <c r="B211" s="19">
        <f>IF('Kosztorys (zał.1)'!A86="EDUKACJA",'Kosztorys (zał.1)'!G86,"")</f>
      </c>
      <c r="C211" s="19">
        <f>IF('Kosztorys (zał.1)'!A86="MIESZKALNICTWO",'Kosztorys (zał.1)'!G86,"")</f>
      </c>
      <c r="D211" s="19">
        <f>IF('Kosztorys (zał.1)'!A86="PRACA",'Kosztorys (zał.1)'!G86,"")</f>
      </c>
      <c r="E211" s="19">
        <f>IF('Kosztorys (zał.1)'!A86="ZDROWIE",'Kosztorys (zał.1)'!G86,"")</f>
      </c>
      <c r="F211" s="19">
        <f>IF('Kosztorys (zał.1)'!A86="EDUKACJA",'Kosztorys (zał.1)'!H86,"")</f>
      </c>
      <c r="G211" s="19">
        <f>IF('Kosztorys (zał.1)'!A86="MIESZKALNICTWO",'Kosztorys (zał.1)'!H86,"")</f>
      </c>
      <c r="H211" s="19">
        <f>IF('Kosztorys (zał.1)'!A86="PRACA",'Kosztorys (zał.1)'!H86,"")</f>
      </c>
      <c r="I211" s="19">
        <f>IF('Kosztorys (zał.1)'!A86="ZDROWIE",'Kosztorys (zał.1)'!H86,"")</f>
      </c>
      <c r="J211" s="19">
        <f>IF('Spr.wydatki '!A94="EDUKACJA",'Spr.wydatki '!F94,"")</f>
      </c>
      <c r="K211" s="36">
        <f>IF('Spr.wydatki '!A94="MIESZKALNICTWO",'Spr.wydatki '!F94,"")</f>
      </c>
      <c r="L211" s="36">
        <f>IF('Spr.wydatki '!A94="PRACA",'Spr.wydatki '!F94,"")</f>
      </c>
      <c r="M211" s="36">
        <f>IF('Spr.wydatki '!A94="ZDROWIE",'Spr.wydatki '!F94,"")</f>
      </c>
      <c r="N211" s="36"/>
      <c r="O211" s="36">
        <f>IF('Spr.wydatki '!A94="MIESZKALNICTWO",'Spr.wydatki '!G94,"")</f>
      </c>
      <c r="P211" s="36">
        <f>IF('Spr.wydatki '!A94="PRACA",'Spr.wydatki '!G94,"")</f>
      </c>
      <c r="Q211" s="36">
        <f>IF('Spr.wydatki '!A94="ZDROWIE",'Spr.wydatki '!G94,"")</f>
      </c>
      <c r="R211" s="19" t="b">
        <f>AND('Kosztorys (zał.1)'!A86&gt;"",'Kosztorys (zał.1)'!B86&gt;"",'Kosztorys (zał.1)'!E86&gt;"",'Kosztorys (zał.1)'!I86&gt;0)</f>
        <v>0</v>
      </c>
      <c r="S211" s="19" t="b">
        <f>AND('Kosztorys (zał.1)'!A86="",'Kosztorys (zał.1)'!B86="",'Kosztorys (zał.1)'!E86="",'Kosztorys (zał.1)'!I86=0)</f>
        <v>1</v>
      </c>
      <c r="T211" s="19">
        <f t="shared" si="4"/>
        <v>1</v>
      </c>
      <c r="U211" s="19">
        <f t="shared" si="5"/>
        <v>0</v>
      </c>
      <c r="V211" s="19">
        <f t="shared" si="6"/>
        <v>1</v>
      </c>
      <c r="W211" s="26">
        <v>69</v>
      </c>
    </row>
    <row r="212" spans="2:23" ht="15">
      <c r="B212" s="19">
        <f>IF('Kosztorys (zał.1)'!A87="EDUKACJA",'Kosztorys (zał.1)'!G87,"")</f>
      </c>
      <c r="C212" s="19">
        <f>IF('Kosztorys (zał.1)'!A87="MIESZKALNICTWO",'Kosztorys (zał.1)'!G87,"")</f>
      </c>
      <c r="D212" s="19">
        <f>IF('Kosztorys (zał.1)'!A87="PRACA",'Kosztorys (zał.1)'!G87,"")</f>
      </c>
      <c r="E212" s="19">
        <f>IF('Kosztorys (zał.1)'!A87="ZDROWIE",'Kosztorys (zał.1)'!G87,"")</f>
      </c>
      <c r="F212" s="19">
        <f>IF('Kosztorys (zał.1)'!A87="EDUKACJA",'Kosztorys (zał.1)'!H87,"")</f>
      </c>
      <c r="G212" s="19">
        <f>IF('Kosztorys (zał.1)'!A87="MIESZKALNICTWO",'Kosztorys (zał.1)'!H87,"")</f>
      </c>
      <c r="H212" s="19">
        <f>IF('Kosztorys (zał.1)'!A87="PRACA",'Kosztorys (zał.1)'!H87,"")</f>
      </c>
      <c r="I212" s="19">
        <f>IF('Kosztorys (zał.1)'!A87="ZDROWIE",'Kosztorys (zał.1)'!H87,"")</f>
      </c>
      <c r="J212" s="19">
        <f>IF('Spr.wydatki '!A95="EDUKACJA",'Spr.wydatki '!F95,"")</f>
      </c>
      <c r="K212" s="36">
        <f>IF('Spr.wydatki '!A95="MIESZKALNICTWO",'Spr.wydatki '!F95,"")</f>
      </c>
      <c r="L212" s="36">
        <f>IF('Spr.wydatki '!A95="PRACA",'Spr.wydatki '!F95,"")</f>
      </c>
      <c r="M212" s="36">
        <f>IF('Spr.wydatki '!A95="ZDROWIE",'Spr.wydatki '!F95,"")</f>
      </c>
      <c r="N212" s="36"/>
      <c r="O212" s="36">
        <f>IF('Spr.wydatki '!A95="MIESZKALNICTWO",'Spr.wydatki '!G95,"")</f>
      </c>
      <c r="P212" s="36">
        <f>IF('Spr.wydatki '!A95="PRACA",'Spr.wydatki '!G95,"")</f>
      </c>
      <c r="Q212" s="36">
        <f>IF('Spr.wydatki '!A95="ZDROWIE",'Spr.wydatki '!G95,"")</f>
      </c>
      <c r="R212" s="19" t="b">
        <f>AND('Kosztorys (zał.1)'!A87&gt;"",'Kosztorys (zał.1)'!B87&gt;"",'Kosztorys (zał.1)'!E87&gt;"",'Kosztorys (zał.1)'!I87&gt;0)</f>
        <v>0</v>
      </c>
      <c r="S212" s="19" t="b">
        <f>AND('Kosztorys (zał.1)'!A87="",'Kosztorys (zał.1)'!B87="",'Kosztorys (zał.1)'!E87="",'Kosztorys (zał.1)'!I87=0)</f>
        <v>1</v>
      </c>
      <c r="T212" s="19">
        <f t="shared" si="4"/>
        <v>1</v>
      </c>
      <c r="U212" s="19">
        <f t="shared" si="5"/>
        <v>0</v>
      </c>
      <c r="V212" s="19">
        <f t="shared" si="6"/>
        <v>1</v>
      </c>
      <c r="W212" s="26">
        <v>70</v>
      </c>
    </row>
    <row r="213" spans="2:23" ht="15">
      <c r="B213" s="19">
        <f>IF('Kosztorys (zał.1)'!A88="EDUKACJA",'Kosztorys (zał.1)'!G88,"")</f>
      </c>
      <c r="C213" s="19">
        <f>IF('Kosztorys (zał.1)'!A88="MIESZKALNICTWO",'Kosztorys (zał.1)'!G88,"")</f>
      </c>
      <c r="D213" s="19">
        <f>IF('Kosztorys (zał.1)'!A88="PRACA",'Kosztorys (zał.1)'!G88,"")</f>
      </c>
      <c r="E213" s="19">
        <f>IF('Kosztorys (zał.1)'!A88="ZDROWIE",'Kosztorys (zał.1)'!G88,"")</f>
      </c>
      <c r="F213" s="19">
        <f>IF('Kosztorys (zał.1)'!A88="EDUKACJA",'Kosztorys (zał.1)'!H88,"")</f>
      </c>
      <c r="G213" s="19">
        <f>IF('Kosztorys (zał.1)'!A88="MIESZKALNICTWO",'Kosztorys (zał.1)'!H88,"")</f>
      </c>
      <c r="H213" s="19">
        <f>IF('Kosztorys (zał.1)'!A88="PRACA",'Kosztorys (zał.1)'!H88,"")</f>
      </c>
      <c r="I213" s="19">
        <f>IF('Kosztorys (zał.1)'!A88="ZDROWIE",'Kosztorys (zał.1)'!H88,"")</f>
      </c>
      <c r="J213" s="19">
        <f>IF('Spr.wydatki '!A96="EDUKACJA",'Spr.wydatki '!F96,"")</f>
      </c>
      <c r="K213" s="36">
        <f>IF('Spr.wydatki '!A96="MIESZKALNICTWO",'Spr.wydatki '!F96,"")</f>
      </c>
      <c r="L213" s="36">
        <f>IF('Spr.wydatki '!A96="PRACA",'Spr.wydatki '!F96,"")</f>
      </c>
      <c r="M213" s="36">
        <f>IF('Spr.wydatki '!A96="ZDROWIE",'Spr.wydatki '!F96,"")</f>
      </c>
      <c r="N213" s="36"/>
      <c r="O213" s="36">
        <f>IF('Spr.wydatki '!A96="MIESZKALNICTWO",'Spr.wydatki '!G96,"")</f>
      </c>
      <c r="P213" s="36">
        <f>IF('Spr.wydatki '!A96="PRACA",'Spr.wydatki '!G96,"")</f>
      </c>
      <c r="Q213" s="36">
        <f>IF('Spr.wydatki '!A96="ZDROWIE",'Spr.wydatki '!G96,"")</f>
      </c>
      <c r="R213" s="19" t="b">
        <f>AND('Kosztorys (zał.1)'!A88&gt;"",'Kosztorys (zał.1)'!B88&gt;"",'Kosztorys (zał.1)'!E88&gt;"",'Kosztorys (zał.1)'!I88&gt;0)</f>
        <v>0</v>
      </c>
      <c r="S213" s="19" t="b">
        <f>AND('Kosztorys (zał.1)'!A88="",'Kosztorys (zał.1)'!B88="",'Kosztorys (zał.1)'!E88="",'Kosztorys (zał.1)'!I88=0)</f>
        <v>1</v>
      </c>
      <c r="T213" s="19">
        <f t="shared" si="4"/>
        <v>1</v>
      </c>
      <c r="U213" s="19">
        <f t="shared" si="5"/>
        <v>0</v>
      </c>
      <c r="V213" s="19">
        <f t="shared" si="6"/>
        <v>1</v>
      </c>
      <c r="W213" s="26">
        <v>71</v>
      </c>
    </row>
    <row r="214" spans="2:23" ht="15">
      <c r="B214" s="19">
        <f>IF('Kosztorys (zał.1)'!A89="EDUKACJA",'Kosztorys (zał.1)'!G89,"")</f>
      </c>
      <c r="C214" s="19">
        <f>IF('Kosztorys (zał.1)'!A89="MIESZKALNICTWO",'Kosztorys (zał.1)'!G89,"")</f>
      </c>
      <c r="D214" s="19">
        <f>IF('Kosztorys (zał.1)'!A89="PRACA",'Kosztorys (zał.1)'!G89,"")</f>
      </c>
      <c r="E214" s="19">
        <f>IF('Kosztorys (zał.1)'!A89="ZDROWIE",'Kosztorys (zał.1)'!G89,"")</f>
      </c>
      <c r="F214" s="19">
        <f>IF('Kosztorys (zał.1)'!A89="EDUKACJA",'Kosztorys (zał.1)'!H89,"")</f>
      </c>
      <c r="G214" s="19">
        <f>IF('Kosztorys (zał.1)'!A89="MIESZKALNICTWO",'Kosztorys (zał.1)'!H89,"")</f>
      </c>
      <c r="H214" s="19">
        <f>IF('Kosztorys (zał.1)'!A89="PRACA",'Kosztorys (zał.1)'!H89,"")</f>
      </c>
      <c r="I214" s="19">
        <f>IF('Kosztorys (zał.1)'!A89="ZDROWIE",'Kosztorys (zał.1)'!H89,"")</f>
      </c>
      <c r="J214" s="19">
        <f>IF('Spr.wydatki '!A97="EDUKACJA",'Spr.wydatki '!F97,"")</f>
      </c>
      <c r="K214" s="36">
        <f>IF('Spr.wydatki '!A97="MIESZKALNICTWO",'Spr.wydatki '!F97,"")</f>
      </c>
      <c r="L214" s="36">
        <f>IF('Spr.wydatki '!A97="PRACA",'Spr.wydatki '!F97,"")</f>
      </c>
      <c r="M214" s="36">
        <f>IF('Spr.wydatki '!A97="ZDROWIE",'Spr.wydatki '!F97,"")</f>
      </c>
      <c r="N214" s="36"/>
      <c r="O214" s="36">
        <f>IF('Spr.wydatki '!A97="MIESZKALNICTWO",'Spr.wydatki '!G97,"")</f>
      </c>
      <c r="P214" s="36">
        <f>IF('Spr.wydatki '!A97="PRACA",'Spr.wydatki '!G97,"")</f>
      </c>
      <c r="Q214" s="36">
        <f>IF('Spr.wydatki '!A97="ZDROWIE",'Spr.wydatki '!G97,"")</f>
      </c>
      <c r="R214" s="19" t="b">
        <f>AND('Kosztorys (zał.1)'!A89&gt;"",'Kosztorys (zał.1)'!B89&gt;"",'Kosztorys (zał.1)'!E89&gt;"",'Kosztorys (zał.1)'!I89&gt;0)</f>
        <v>0</v>
      </c>
      <c r="S214" s="19" t="b">
        <f>AND('Kosztorys (zał.1)'!A89="",'Kosztorys (zał.1)'!B89="",'Kosztorys (zał.1)'!E89="",'Kosztorys (zał.1)'!I89=0)</f>
        <v>1</v>
      </c>
      <c r="T214" s="19">
        <f t="shared" si="4"/>
        <v>1</v>
      </c>
      <c r="U214" s="19">
        <f t="shared" si="5"/>
        <v>0</v>
      </c>
      <c r="V214" s="19">
        <f t="shared" si="6"/>
        <v>1</v>
      </c>
      <c r="W214" s="26">
        <v>72</v>
      </c>
    </row>
    <row r="215" spans="2:23" ht="15">
      <c r="B215" s="19">
        <f>IF('Kosztorys (zał.1)'!A90="EDUKACJA",'Kosztorys (zał.1)'!G90,"")</f>
      </c>
      <c r="C215" s="19">
        <f>IF('Kosztorys (zał.1)'!A90="MIESZKALNICTWO",'Kosztorys (zał.1)'!G90,"")</f>
      </c>
      <c r="D215" s="19">
        <f>IF('Kosztorys (zał.1)'!A90="PRACA",'Kosztorys (zał.1)'!G90,"")</f>
      </c>
      <c r="E215" s="19">
        <f>IF('Kosztorys (zał.1)'!A90="ZDROWIE",'Kosztorys (zał.1)'!G90,"")</f>
      </c>
      <c r="F215" s="19">
        <f>IF('Kosztorys (zał.1)'!A90="EDUKACJA",'Kosztorys (zał.1)'!H90,"")</f>
      </c>
      <c r="G215" s="19">
        <f>IF('Kosztorys (zał.1)'!A90="MIESZKALNICTWO",'Kosztorys (zał.1)'!H90,"")</f>
      </c>
      <c r="H215" s="19">
        <f>IF('Kosztorys (zał.1)'!A90="PRACA",'Kosztorys (zał.1)'!H90,"")</f>
      </c>
      <c r="I215" s="19">
        <f>IF('Kosztorys (zał.1)'!A90="ZDROWIE",'Kosztorys (zał.1)'!H90,"")</f>
      </c>
      <c r="J215" s="19">
        <f>IF('Spr.wydatki '!A98="EDUKACJA",'Spr.wydatki '!F98,"")</f>
      </c>
      <c r="K215" s="36">
        <f>IF('Spr.wydatki '!A98="MIESZKALNICTWO",'Spr.wydatki '!F98,"")</f>
      </c>
      <c r="L215" s="36">
        <f>IF('Spr.wydatki '!A98="PRACA",'Spr.wydatki '!F98,"")</f>
      </c>
      <c r="M215" s="36">
        <f>IF('Spr.wydatki '!A98="ZDROWIE",'Spr.wydatki '!F98,"")</f>
      </c>
      <c r="N215" s="36"/>
      <c r="O215" s="36">
        <f>IF('Spr.wydatki '!A98="MIESZKALNICTWO",'Spr.wydatki '!G98,"")</f>
      </c>
      <c r="P215" s="36">
        <f>IF('Spr.wydatki '!A98="PRACA",'Spr.wydatki '!G98,"")</f>
      </c>
      <c r="Q215" s="36">
        <f>IF('Spr.wydatki '!A98="ZDROWIE",'Spr.wydatki '!G98,"")</f>
      </c>
      <c r="R215" s="19" t="b">
        <f>AND('Kosztorys (zał.1)'!A90&gt;"",'Kosztorys (zał.1)'!B90&gt;"",'Kosztorys (zał.1)'!E90&gt;"",'Kosztorys (zał.1)'!I90&gt;0)</f>
        <v>0</v>
      </c>
      <c r="S215" s="19" t="b">
        <f>AND('Kosztorys (zał.1)'!A90="",'Kosztorys (zał.1)'!B90="",'Kosztorys (zał.1)'!E90="",'Kosztorys (zał.1)'!I90=0)</f>
        <v>1</v>
      </c>
      <c r="T215" s="19">
        <f t="shared" si="4"/>
        <v>1</v>
      </c>
      <c r="U215" s="19">
        <f t="shared" si="5"/>
        <v>0</v>
      </c>
      <c r="V215" s="19">
        <f t="shared" si="6"/>
        <v>1</v>
      </c>
      <c r="W215" s="26">
        <v>73</v>
      </c>
    </row>
    <row r="216" spans="2:23" ht="15">
      <c r="B216" s="19">
        <f>IF('Kosztorys (zał.1)'!A91="EDUKACJA",'Kosztorys (zał.1)'!G91,"")</f>
      </c>
      <c r="C216" s="19">
        <f>IF('Kosztorys (zał.1)'!A91="MIESZKALNICTWO",'Kosztorys (zał.1)'!G91,"")</f>
      </c>
      <c r="D216" s="19">
        <f>IF('Kosztorys (zał.1)'!A91="PRACA",'Kosztorys (zał.1)'!G91,"")</f>
      </c>
      <c r="E216" s="19">
        <f>IF('Kosztorys (zał.1)'!A91="ZDROWIE",'Kosztorys (zał.1)'!G91,"")</f>
      </c>
      <c r="F216" s="19">
        <f>IF('Kosztorys (zał.1)'!A91="EDUKACJA",'Kosztorys (zał.1)'!H91,"")</f>
      </c>
      <c r="G216" s="19">
        <f>IF('Kosztorys (zał.1)'!A91="MIESZKALNICTWO",'Kosztorys (zał.1)'!H91,"")</f>
      </c>
      <c r="H216" s="19">
        <f>IF('Kosztorys (zał.1)'!A91="PRACA",'Kosztorys (zał.1)'!H91,"")</f>
      </c>
      <c r="I216" s="19">
        <f>IF('Kosztorys (zał.1)'!A91="ZDROWIE",'Kosztorys (zał.1)'!H91,"")</f>
      </c>
      <c r="J216" s="19">
        <f>IF('Spr.wydatki '!A99="EDUKACJA",'Spr.wydatki '!F99,"")</f>
      </c>
      <c r="K216" s="36">
        <f>IF('Spr.wydatki '!A99="MIESZKALNICTWO",'Spr.wydatki '!F99,"")</f>
      </c>
      <c r="L216" s="36">
        <f>IF('Spr.wydatki '!A99="PRACA",'Spr.wydatki '!F99,"")</f>
      </c>
      <c r="M216" s="36">
        <f>IF('Spr.wydatki '!A99="ZDROWIE",'Spr.wydatki '!F99,"")</f>
      </c>
      <c r="N216" s="36"/>
      <c r="O216" s="36">
        <f>IF('Spr.wydatki '!A99="MIESZKALNICTWO",'Spr.wydatki '!G99,"")</f>
      </c>
      <c r="P216" s="36">
        <f>IF('Spr.wydatki '!A99="PRACA",'Spr.wydatki '!G99,"")</f>
      </c>
      <c r="Q216" s="36">
        <f>IF('Spr.wydatki '!A99="ZDROWIE",'Spr.wydatki '!G99,"")</f>
      </c>
      <c r="R216" s="19" t="b">
        <f>AND('Kosztorys (zał.1)'!A91&gt;"",'Kosztorys (zał.1)'!B91&gt;"",'Kosztorys (zał.1)'!E91&gt;"",'Kosztorys (zał.1)'!I91&gt;0)</f>
        <v>0</v>
      </c>
      <c r="S216" s="19" t="b">
        <f>AND('Kosztorys (zał.1)'!A91="",'Kosztorys (zał.1)'!B91="",'Kosztorys (zał.1)'!E91="",'Kosztorys (zał.1)'!I91=0)</f>
        <v>1</v>
      </c>
      <c r="T216" s="19">
        <f t="shared" si="4"/>
        <v>1</v>
      </c>
      <c r="U216" s="19">
        <f t="shared" si="5"/>
        <v>0</v>
      </c>
      <c r="V216" s="19">
        <f t="shared" si="6"/>
        <v>1</v>
      </c>
      <c r="W216" s="26">
        <v>74</v>
      </c>
    </row>
    <row r="217" spans="2:23" ht="15">
      <c r="B217" s="19">
        <f>IF('Kosztorys (zał.1)'!A92="EDUKACJA",'Kosztorys (zał.1)'!G92,"")</f>
      </c>
      <c r="C217" s="19">
        <f>IF('Kosztorys (zał.1)'!A92="MIESZKALNICTWO",'Kosztorys (zał.1)'!G92,"")</f>
      </c>
      <c r="D217" s="19">
        <f>IF('Kosztorys (zał.1)'!A92="PRACA",'Kosztorys (zał.1)'!G92,"")</f>
      </c>
      <c r="E217" s="19">
        <f>IF('Kosztorys (zał.1)'!A92="ZDROWIE",'Kosztorys (zał.1)'!G92,"")</f>
      </c>
      <c r="F217" s="19">
        <f>IF('Kosztorys (zał.1)'!A92="EDUKACJA",'Kosztorys (zał.1)'!H92,"")</f>
      </c>
      <c r="G217" s="19">
        <f>IF('Kosztorys (zał.1)'!A92="MIESZKALNICTWO",'Kosztorys (zał.1)'!H92,"")</f>
      </c>
      <c r="H217" s="19">
        <f>IF('Kosztorys (zał.1)'!A92="PRACA",'Kosztorys (zał.1)'!H92,"")</f>
      </c>
      <c r="I217" s="19">
        <f>IF('Kosztorys (zał.1)'!A92="ZDROWIE",'Kosztorys (zał.1)'!H92,"")</f>
      </c>
      <c r="J217" s="19">
        <f>IF('Spr.wydatki '!A100="EDUKACJA",'Spr.wydatki '!F100,"")</f>
      </c>
      <c r="K217" s="36">
        <f>IF('Spr.wydatki '!A100="MIESZKALNICTWO",'Spr.wydatki '!F100,"")</f>
      </c>
      <c r="L217" s="36">
        <f>IF('Spr.wydatki '!A100="PRACA",'Spr.wydatki '!F100,"")</f>
      </c>
      <c r="M217" s="36">
        <f>IF('Spr.wydatki '!A100="ZDROWIE",'Spr.wydatki '!F100,"")</f>
      </c>
      <c r="N217" s="36"/>
      <c r="O217" s="36">
        <f>IF('Spr.wydatki '!A100="MIESZKALNICTWO",'Spr.wydatki '!G100,"")</f>
      </c>
      <c r="P217" s="36">
        <f>IF('Spr.wydatki '!A100="PRACA",'Spr.wydatki '!G100,"")</f>
      </c>
      <c r="Q217" s="36">
        <f>IF('Spr.wydatki '!A100="ZDROWIE",'Spr.wydatki '!G100,"")</f>
      </c>
      <c r="R217" s="19" t="b">
        <f>AND('Kosztorys (zał.1)'!A92&gt;"",'Kosztorys (zał.1)'!B92&gt;"",'Kosztorys (zał.1)'!E92&gt;"",'Kosztorys (zał.1)'!I92&gt;0)</f>
        <v>0</v>
      </c>
      <c r="S217" s="19" t="b">
        <f>AND('Kosztorys (zał.1)'!A92="",'Kosztorys (zał.1)'!B92="",'Kosztorys (zał.1)'!E92="",'Kosztorys (zał.1)'!I92=0)</f>
        <v>1</v>
      </c>
      <c r="T217" s="19">
        <f t="shared" si="4"/>
        <v>1</v>
      </c>
      <c r="U217" s="19">
        <f t="shared" si="5"/>
        <v>0</v>
      </c>
      <c r="V217" s="19">
        <f t="shared" si="6"/>
        <v>1</v>
      </c>
      <c r="W217" s="26">
        <v>75</v>
      </c>
    </row>
    <row r="218" spans="2:23" ht="15">
      <c r="B218" s="19">
        <f>IF('Kosztorys (zał.1)'!A93="EDUKACJA",'Kosztorys (zał.1)'!G93,"")</f>
      </c>
      <c r="C218" s="19">
        <f>IF('Kosztorys (zał.1)'!A93="MIESZKALNICTWO",'Kosztorys (zał.1)'!G93,"")</f>
      </c>
      <c r="D218" s="19">
        <f>IF('Kosztorys (zał.1)'!A93="PRACA",'Kosztorys (zał.1)'!G93,"")</f>
      </c>
      <c r="E218" s="19">
        <f>IF('Kosztorys (zał.1)'!A93="ZDROWIE",'Kosztorys (zał.1)'!G93,"")</f>
      </c>
      <c r="F218" s="19">
        <f>IF('Kosztorys (zał.1)'!A93="EDUKACJA",'Kosztorys (zał.1)'!H93,"")</f>
      </c>
      <c r="G218" s="19">
        <f>IF('Kosztorys (zał.1)'!A93="MIESZKALNICTWO",'Kosztorys (zał.1)'!H93,"")</f>
      </c>
      <c r="H218" s="19">
        <f>IF('Kosztorys (zał.1)'!A93="PRACA",'Kosztorys (zał.1)'!H93,"")</f>
      </c>
      <c r="I218" s="19">
        <f>IF('Kosztorys (zał.1)'!A93="ZDROWIE",'Kosztorys (zał.1)'!H93,"")</f>
      </c>
      <c r="J218" s="19">
        <f>IF('Spr.wydatki '!A101="EDUKACJA",'Spr.wydatki '!F101,"")</f>
      </c>
      <c r="K218" s="36">
        <f>IF('Spr.wydatki '!A101="MIESZKALNICTWO",'Spr.wydatki '!F101,"")</f>
      </c>
      <c r="L218" s="36">
        <f>IF('Spr.wydatki '!A101="PRACA",'Spr.wydatki '!F101,"")</f>
      </c>
      <c r="M218" s="36">
        <f>IF('Spr.wydatki '!A101="ZDROWIE",'Spr.wydatki '!F101,"")</f>
      </c>
      <c r="N218" s="36"/>
      <c r="O218" s="36">
        <f>IF('Spr.wydatki '!A101="MIESZKALNICTWO",'Spr.wydatki '!G101,"")</f>
      </c>
      <c r="P218" s="36">
        <f>IF('Spr.wydatki '!A101="PRACA",'Spr.wydatki '!G101,"")</f>
      </c>
      <c r="Q218" s="36">
        <f>IF('Spr.wydatki '!A101="ZDROWIE",'Spr.wydatki '!G101,"")</f>
      </c>
      <c r="R218" s="19" t="b">
        <f>AND('Kosztorys (zał.1)'!A93&gt;"",'Kosztorys (zał.1)'!B93&gt;"",'Kosztorys (zał.1)'!E93&gt;"",'Kosztorys (zał.1)'!I93&gt;0)</f>
        <v>0</v>
      </c>
      <c r="S218" s="19" t="b">
        <f>AND('Kosztorys (zał.1)'!A93="",'Kosztorys (zał.1)'!B93="",'Kosztorys (zał.1)'!E93="",'Kosztorys (zał.1)'!I93=0)</f>
        <v>1</v>
      </c>
      <c r="T218" s="19">
        <f t="shared" si="4"/>
        <v>1</v>
      </c>
      <c r="U218" s="19">
        <f t="shared" si="5"/>
        <v>0</v>
      </c>
      <c r="V218" s="19">
        <f t="shared" si="6"/>
        <v>1</v>
      </c>
      <c r="W218" s="26">
        <v>76</v>
      </c>
    </row>
    <row r="219" spans="2:23" ht="15">
      <c r="B219" s="19">
        <f>IF('Kosztorys (zał.1)'!A94="EDUKACJA",'Kosztorys (zał.1)'!G94,"")</f>
      </c>
      <c r="C219" s="19">
        <f>IF('Kosztorys (zał.1)'!A94="MIESZKALNICTWO",'Kosztorys (zał.1)'!G94,"")</f>
      </c>
      <c r="D219" s="19">
        <f>IF('Kosztorys (zał.1)'!A94="PRACA",'Kosztorys (zał.1)'!G94,"")</f>
      </c>
      <c r="E219" s="19">
        <f>IF('Kosztorys (zał.1)'!A94="ZDROWIE",'Kosztorys (zał.1)'!G94,"")</f>
      </c>
      <c r="F219" s="19">
        <f>IF('Kosztorys (zał.1)'!A94="EDUKACJA",'Kosztorys (zał.1)'!H94,"")</f>
      </c>
      <c r="G219" s="19">
        <f>IF('Kosztorys (zał.1)'!A94="MIESZKALNICTWO",'Kosztorys (zał.1)'!H94,"")</f>
      </c>
      <c r="H219" s="19">
        <f>IF('Kosztorys (zał.1)'!A94="PRACA",'Kosztorys (zał.1)'!H94,"")</f>
      </c>
      <c r="I219" s="19">
        <f>IF('Kosztorys (zał.1)'!A94="ZDROWIE",'Kosztorys (zał.1)'!H94,"")</f>
      </c>
      <c r="J219" s="19">
        <f>IF('Spr.wydatki '!A102="EDUKACJA",'Spr.wydatki '!F102,"")</f>
      </c>
      <c r="K219" s="36">
        <f>IF('Spr.wydatki '!A102="MIESZKALNICTWO",'Spr.wydatki '!F102,"")</f>
      </c>
      <c r="L219" s="36">
        <f>IF('Spr.wydatki '!A102="PRACA",'Spr.wydatki '!F102,"")</f>
      </c>
      <c r="M219" s="36">
        <f>IF('Spr.wydatki '!A102="ZDROWIE",'Spr.wydatki '!F102,"")</f>
      </c>
      <c r="N219" s="36"/>
      <c r="O219" s="36">
        <f>IF('Spr.wydatki '!A102="MIESZKALNICTWO",'Spr.wydatki '!G102,"")</f>
      </c>
      <c r="P219" s="36">
        <f>IF('Spr.wydatki '!A102="PRACA",'Spr.wydatki '!G102,"")</f>
      </c>
      <c r="Q219" s="36">
        <f>IF('Spr.wydatki '!A102="ZDROWIE",'Spr.wydatki '!G102,"")</f>
      </c>
      <c r="R219" s="19" t="b">
        <f>AND('Kosztorys (zał.1)'!A94&gt;"",'Kosztorys (zał.1)'!B94&gt;"",'Kosztorys (zał.1)'!E94&gt;"",'Kosztorys (zał.1)'!I94&gt;0)</f>
        <v>0</v>
      </c>
      <c r="S219" s="19" t="b">
        <f>AND('Kosztorys (zał.1)'!A94="",'Kosztorys (zał.1)'!B94="",'Kosztorys (zał.1)'!E94="",'Kosztorys (zał.1)'!I94=0)</f>
        <v>1</v>
      </c>
      <c r="T219" s="19">
        <f t="shared" si="4"/>
        <v>1</v>
      </c>
      <c r="U219" s="19">
        <f t="shared" si="5"/>
        <v>0</v>
      </c>
      <c r="V219" s="19">
        <f t="shared" si="6"/>
        <v>1</v>
      </c>
      <c r="W219" s="26">
        <v>77</v>
      </c>
    </row>
    <row r="220" spans="2:23" ht="15">
      <c r="B220" s="19">
        <f>IF('Kosztorys (zał.1)'!A95="EDUKACJA",'Kosztorys (zał.1)'!G95,"")</f>
      </c>
      <c r="C220" s="19">
        <f>IF('Kosztorys (zał.1)'!A95="MIESZKALNICTWO",'Kosztorys (zał.1)'!G95,"")</f>
      </c>
      <c r="D220" s="19">
        <f>IF('Kosztorys (zał.1)'!A95="PRACA",'Kosztorys (zał.1)'!G95,"")</f>
      </c>
      <c r="E220" s="19">
        <f>IF('Kosztorys (zał.1)'!A95="ZDROWIE",'Kosztorys (zał.1)'!G95,"")</f>
      </c>
      <c r="F220" s="19">
        <f>IF('Kosztorys (zał.1)'!A95="EDUKACJA",'Kosztorys (zał.1)'!H95,"")</f>
      </c>
      <c r="G220" s="19">
        <f>IF('Kosztorys (zał.1)'!A95="MIESZKALNICTWO",'Kosztorys (zał.1)'!H95,"")</f>
      </c>
      <c r="H220" s="19">
        <f>IF('Kosztorys (zał.1)'!A95="PRACA",'Kosztorys (zał.1)'!H95,"")</f>
      </c>
      <c r="I220" s="19">
        <f>IF('Kosztorys (zał.1)'!A95="ZDROWIE",'Kosztorys (zał.1)'!H95,"")</f>
      </c>
      <c r="J220" s="19">
        <f>IF('Spr.wydatki '!A103="EDUKACJA",'Spr.wydatki '!F103,"")</f>
      </c>
      <c r="K220" s="36">
        <f>IF('Spr.wydatki '!A103="MIESZKALNICTWO",'Spr.wydatki '!F103,"")</f>
      </c>
      <c r="L220" s="36">
        <f>IF('Spr.wydatki '!A103="PRACA",'Spr.wydatki '!F103,"")</f>
      </c>
      <c r="M220" s="36">
        <f>IF('Spr.wydatki '!A103="ZDROWIE",'Spr.wydatki '!F103,"")</f>
      </c>
      <c r="N220" s="36"/>
      <c r="O220" s="36">
        <f>IF('Spr.wydatki '!A103="MIESZKALNICTWO",'Spr.wydatki '!G103,"")</f>
      </c>
      <c r="P220" s="36">
        <f>IF('Spr.wydatki '!A103="PRACA",'Spr.wydatki '!G103,"")</f>
      </c>
      <c r="Q220" s="36">
        <f>IF('Spr.wydatki '!A103="ZDROWIE",'Spr.wydatki '!G103,"")</f>
      </c>
      <c r="R220" s="19" t="b">
        <f>AND('Kosztorys (zał.1)'!A95&gt;"",'Kosztorys (zał.1)'!B95&gt;"",'Kosztorys (zał.1)'!E95&gt;"",'Kosztorys (zał.1)'!I95&gt;0)</f>
        <v>0</v>
      </c>
      <c r="S220" s="19" t="b">
        <f>AND('Kosztorys (zał.1)'!A95="",'Kosztorys (zał.1)'!B95="",'Kosztorys (zał.1)'!E95="",'Kosztorys (zał.1)'!I95=0)</f>
        <v>1</v>
      </c>
      <c r="T220" s="19">
        <f t="shared" si="4"/>
        <v>1</v>
      </c>
      <c r="U220" s="19">
        <f t="shared" si="5"/>
        <v>0</v>
      </c>
      <c r="V220" s="19">
        <f t="shared" si="6"/>
        <v>1</v>
      </c>
      <c r="W220" s="26">
        <v>78</v>
      </c>
    </row>
    <row r="221" spans="2:23" ht="15">
      <c r="B221" s="19">
        <f>IF('Kosztorys (zał.1)'!A96="EDUKACJA",'Kosztorys (zał.1)'!G96,"")</f>
      </c>
      <c r="C221" s="19">
        <f>IF('Kosztorys (zał.1)'!A96="MIESZKALNICTWO",'Kosztorys (zał.1)'!G96,"")</f>
      </c>
      <c r="D221" s="19">
        <f>IF('Kosztorys (zał.1)'!A96="PRACA",'Kosztorys (zał.1)'!G96,"")</f>
      </c>
      <c r="E221" s="19">
        <f>IF('Kosztorys (zał.1)'!A96="ZDROWIE",'Kosztorys (zał.1)'!G96,"")</f>
      </c>
      <c r="F221" s="19">
        <f>IF('Kosztorys (zał.1)'!A96="EDUKACJA",'Kosztorys (zał.1)'!H96,"")</f>
      </c>
      <c r="G221" s="19">
        <f>IF('Kosztorys (zał.1)'!A96="MIESZKALNICTWO",'Kosztorys (zał.1)'!H96,"")</f>
      </c>
      <c r="H221" s="19">
        <f>IF('Kosztorys (zał.1)'!A96="PRACA",'Kosztorys (zał.1)'!H96,"")</f>
      </c>
      <c r="I221" s="19">
        <f>IF('Kosztorys (zał.1)'!A96="ZDROWIE",'Kosztorys (zał.1)'!H96,"")</f>
      </c>
      <c r="J221" s="19">
        <f>IF('Spr.wydatki '!A104="EDUKACJA",'Spr.wydatki '!F104,"")</f>
      </c>
      <c r="K221" s="36">
        <f>IF('Spr.wydatki '!A104="MIESZKALNICTWO",'Spr.wydatki '!F104,"")</f>
      </c>
      <c r="L221" s="36">
        <f>IF('Spr.wydatki '!A104="PRACA",'Spr.wydatki '!F104,"")</f>
      </c>
      <c r="M221" s="36">
        <f>IF('Spr.wydatki '!A104="ZDROWIE",'Spr.wydatki '!F104,"")</f>
      </c>
      <c r="N221" s="36"/>
      <c r="O221" s="36">
        <f>IF('Spr.wydatki '!A104="MIESZKALNICTWO",'Spr.wydatki '!G104,"")</f>
      </c>
      <c r="P221" s="36">
        <f>IF('Spr.wydatki '!A104="PRACA",'Spr.wydatki '!G104,"")</f>
      </c>
      <c r="Q221" s="36">
        <f>IF('Spr.wydatki '!A104="ZDROWIE",'Spr.wydatki '!G104,"")</f>
      </c>
      <c r="R221" s="19" t="b">
        <f>AND('Kosztorys (zał.1)'!A96&gt;"",'Kosztorys (zał.1)'!B96&gt;"",'Kosztorys (zał.1)'!E96&gt;"",'Kosztorys (zał.1)'!I96&gt;0)</f>
        <v>0</v>
      </c>
      <c r="S221" s="19" t="b">
        <f>AND('Kosztorys (zał.1)'!A96="",'Kosztorys (zał.1)'!B96="",'Kosztorys (zał.1)'!E96="",'Kosztorys (zał.1)'!I96=0)</f>
        <v>1</v>
      </c>
      <c r="T221" s="19">
        <f t="shared" si="4"/>
        <v>1</v>
      </c>
      <c r="U221" s="19">
        <f t="shared" si="5"/>
        <v>0</v>
      </c>
      <c r="V221" s="19">
        <f t="shared" si="6"/>
        <v>1</v>
      </c>
      <c r="W221" s="26">
        <v>79</v>
      </c>
    </row>
    <row r="222" spans="2:23" ht="15">
      <c r="B222" s="19">
        <f>IF('Kosztorys (zał.1)'!A97="EDUKACJA",'Kosztorys (zał.1)'!G97,"")</f>
      </c>
      <c r="C222" s="19">
        <f>IF('Kosztorys (zał.1)'!A97="MIESZKALNICTWO",'Kosztorys (zał.1)'!G97,"")</f>
      </c>
      <c r="D222" s="19">
        <f>IF('Kosztorys (zał.1)'!A97="PRACA",'Kosztorys (zał.1)'!G97,"")</f>
      </c>
      <c r="E222" s="19">
        <f>IF('Kosztorys (zał.1)'!A97="ZDROWIE",'Kosztorys (zał.1)'!G97,"")</f>
      </c>
      <c r="F222" s="19">
        <f>IF('Kosztorys (zał.1)'!A97="EDUKACJA",'Kosztorys (zał.1)'!H97,"")</f>
      </c>
      <c r="G222" s="19">
        <f>IF('Kosztorys (zał.1)'!A97="MIESZKALNICTWO",'Kosztorys (zał.1)'!H97,"")</f>
      </c>
      <c r="H222" s="19">
        <f>IF('Kosztorys (zał.1)'!A97="PRACA",'Kosztorys (zał.1)'!H97,"")</f>
      </c>
      <c r="I222" s="19">
        <f>IF('Kosztorys (zał.1)'!A97="ZDROWIE",'Kosztorys (zał.1)'!H97,"")</f>
      </c>
      <c r="J222" s="19">
        <f>IF('Spr.wydatki '!A105="EDUKACJA",'Spr.wydatki '!F105,"")</f>
      </c>
      <c r="K222" s="36">
        <f>IF('Spr.wydatki '!A105="MIESZKALNICTWO",'Spr.wydatki '!F105,"")</f>
      </c>
      <c r="L222" s="36">
        <f>IF('Spr.wydatki '!A105="PRACA",'Spr.wydatki '!F105,"")</f>
      </c>
      <c r="M222" s="36">
        <f>IF('Spr.wydatki '!A105="ZDROWIE",'Spr.wydatki '!F105,"")</f>
      </c>
      <c r="N222" s="36"/>
      <c r="O222" s="36">
        <f>IF('Spr.wydatki '!A105="MIESZKALNICTWO",'Spr.wydatki '!G105,"")</f>
      </c>
      <c r="P222" s="36">
        <f>IF('Spr.wydatki '!A105="PRACA",'Spr.wydatki '!G105,"")</f>
      </c>
      <c r="Q222" s="36">
        <f>IF('Spr.wydatki '!A105="ZDROWIE",'Spr.wydatki '!G105,"")</f>
      </c>
      <c r="R222" s="19" t="b">
        <f>AND('Kosztorys (zał.1)'!A97&gt;"",'Kosztorys (zał.1)'!B97&gt;"",'Kosztorys (zał.1)'!E97&gt;"",'Kosztorys (zał.1)'!I97&gt;0)</f>
        <v>0</v>
      </c>
      <c r="S222" s="19" t="b">
        <f>AND('Kosztorys (zał.1)'!A97="",'Kosztorys (zał.1)'!B97="",'Kosztorys (zał.1)'!E97="",'Kosztorys (zał.1)'!I97=0)</f>
        <v>1</v>
      </c>
      <c r="T222" s="19">
        <f t="shared" si="4"/>
        <v>1</v>
      </c>
      <c r="U222" s="19">
        <f t="shared" si="5"/>
        <v>0</v>
      </c>
      <c r="V222" s="19">
        <f t="shared" si="6"/>
        <v>1</v>
      </c>
      <c r="W222" s="26">
        <v>80</v>
      </c>
    </row>
    <row r="223" spans="2:23" ht="15">
      <c r="B223" s="19">
        <f>IF('Kosztorys (zał.1)'!A98="EDUKACJA",'Kosztorys (zał.1)'!G98,"")</f>
      </c>
      <c r="C223" s="19">
        <f>IF('Kosztorys (zał.1)'!A98="MIESZKALNICTWO",'Kosztorys (zał.1)'!G98,"")</f>
      </c>
      <c r="D223" s="19">
        <f>IF('Kosztorys (zał.1)'!A98="PRACA",'Kosztorys (zał.1)'!G98,"")</f>
      </c>
      <c r="E223" s="19">
        <f>IF('Kosztorys (zał.1)'!A98="ZDROWIE",'Kosztorys (zał.1)'!G98,"")</f>
      </c>
      <c r="F223" s="19">
        <f>IF('Kosztorys (zał.1)'!A98="EDUKACJA",'Kosztorys (zał.1)'!H98,"")</f>
      </c>
      <c r="G223" s="19">
        <f>IF('Kosztorys (zał.1)'!A98="MIESZKALNICTWO",'Kosztorys (zał.1)'!H98,"")</f>
      </c>
      <c r="H223" s="19">
        <f>IF('Kosztorys (zał.1)'!A98="PRACA",'Kosztorys (zał.1)'!H98,"")</f>
      </c>
      <c r="I223" s="19">
        <f>IF('Kosztorys (zał.1)'!A98="ZDROWIE",'Kosztorys (zał.1)'!H98,"")</f>
      </c>
      <c r="J223" s="19">
        <f>IF('Spr.wydatki '!A106="EDUKACJA",'Spr.wydatki '!F106,"")</f>
      </c>
      <c r="K223" s="36">
        <f>IF('Spr.wydatki '!A106="MIESZKALNICTWO",'Spr.wydatki '!F106,"")</f>
      </c>
      <c r="L223" s="36">
        <f>IF('Spr.wydatki '!A106="PRACA",'Spr.wydatki '!F106,"")</f>
      </c>
      <c r="M223" s="36">
        <f>IF('Spr.wydatki '!A106="ZDROWIE",'Spr.wydatki '!F106,"")</f>
      </c>
      <c r="N223" s="36"/>
      <c r="O223" s="36">
        <f>IF('Spr.wydatki '!A106="MIESZKALNICTWO",'Spr.wydatki '!G106,"")</f>
      </c>
      <c r="P223" s="36">
        <f>IF('Spr.wydatki '!A106="PRACA",'Spr.wydatki '!G106,"")</f>
      </c>
      <c r="Q223" s="36">
        <f>IF('Spr.wydatki '!A106="ZDROWIE",'Spr.wydatki '!G106,"")</f>
      </c>
      <c r="R223" s="19" t="b">
        <f>AND('Kosztorys (zał.1)'!A98&gt;"",'Kosztorys (zał.1)'!B98&gt;"",'Kosztorys (zał.1)'!E98&gt;"",'Kosztorys (zał.1)'!I98&gt;0)</f>
        <v>0</v>
      </c>
      <c r="S223" s="19" t="b">
        <f>AND('Kosztorys (zał.1)'!A98="",'Kosztorys (zał.1)'!B98="",'Kosztorys (zał.1)'!E98="",'Kosztorys (zał.1)'!I98=0)</f>
        <v>1</v>
      </c>
      <c r="T223" s="19">
        <f t="shared" si="4"/>
        <v>1</v>
      </c>
      <c r="U223" s="19">
        <f t="shared" si="5"/>
        <v>0</v>
      </c>
      <c r="V223" s="19">
        <f t="shared" si="6"/>
        <v>1</v>
      </c>
      <c r="W223" s="26">
        <v>81</v>
      </c>
    </row>
    <row r="224" spans="2:23" ht="15">
      <c r="B224" s="19">
        <f>IF('Kosztorys (zał.1)'!A99="EDUKACJA",'Kosztorys (zał.1)'!G99,"")</f>
      </c>
      <c r="C224" s="19">
        <f>IF('Kosztorys (zał.1)'!A99="MIESZKALNICTWO",'Kosztorys (zał.1)'!G99,"")</f>
      </c>
      <c r="D224" s="19">
        <f>IF('Kosztorys (zał.1)'!A99="PRACA",'Kosztorys (zał.1)'!G99,"")</f>
      </c>
      <c r="E224" s="19">
        <f>IF('Kosztorys (zał.1)'!A99="ZDROWIE",'Kosztorys (zał.1)'!G99,"")</f>
      </c>
      <c r="F224" s="19">
        <f>IF('Kosztorys (zał.1)'!A99="EDUKACJA",'Kosztorys (zał.1)'!H99,"")</f>
      </c>
      <c r="G224" s="19">
        <f>IF('Kosztorys (zał.1)'!A99="MIESZKALNICTWO",'Kosztorys (zał.1)'!H99,"")</f>
      </c>
      <c r="H224" s="19">
        <f>IF('Kosztorys (zał.1)'!A99="PRACA",'Kosztorys (zał.1)'!H99,"")</f>
      </c>
      <c r="I224" s="19">
        <f>IF('Kosztorys (zał.1)'!A99="ZDROWIE",'Kosztorys (zał.1)'!H99,"")</f>
      </c>
      <c r="J224" s="19">
        <f>IF('Spr.wydatki '!A107="EDUKACJA",'Spr.wydatki '!F107,"")</f>
      </c>
      <c r="K224" s="36">
        <f>IF('Spr.wydatki '!A107="MIESZKALNICTWO",'Spr.wydatki '!F107,"")</f>
      </c>
      <c r="L224" s="36">
        <f>IF('Spr.wydatki '!A107="PRACA",'Spr.wydatki '!F107,"")</f>
      </c>
      <c r="M224" s="36">
        <f>IF('Spr.wydatki '!A107="ZDROWIE",'Spr.wydatki '!F107,"")</f>
      </c>
      <c r="N224" s="36"/>
      <c r="O224" s="36">
        <f>IF('Spr.wydatki '!A107="MIESZKALNICTWO",'Spr.wydatki '!G107,"")</f>
      </c>
      <c r="P224" s="36">
        <f>IF('Spr.wydatki '!A107="PRACA",'Spr.wydatki '!G107,"")</f>
      </c>
      <c r="Q224" s="36">
        <f>IF('Spr.wydatki '!A107="ZDROWIE",'Spr.wydatki '!G107,"")</f>
      </c>
      <c r="R224" s="19" t="b">
        <f>AND('Kosztorys (zał.1)'!A99&gt;"",'Kosztorys (zał.1)'!B99&gt;"",'Kosztorys (zał.1)'!E99&gt;"",'Kosztorys (zał.1)'!I99&gt;0)</f>
        <v>0</v>
      </c>
      <c r="S224" s="19" t="b">
        <f>AND('Kosztorys (zał.1)'!A99="",'Kosztorys (zał.1)'!B99="",'Kosztorys (zał.1)'!E99="",'Kosztorys (zał.1)'!I99=0)</f>
        <v>1</v>
      </c>
      <c r="T224" s="19">
        <f t="shared" si="4"/>
        <v>1</v>
      </c>
      <c r="U224" s="19">
        <f t="shared" si="5"/>
        <v>0</v>
      </c>
      <c r="V224" s="19">
        <f t="shared" si="6"/>
        <v>1</v>
      </c>
      <c r="W224" s="26">
        <v>82</v>
      </c>
    </row>
    <row r="225" spans="2:23" ht="15">
      <c r="B225" s="19">
        <f>IF('Kosztorys (zał.1)'!A100="EDUKACJA",'Kosztorys (zał.1)'!G100,"")</f>
      </c>
      <c r="C225" s="19">
        <f>IF('Kosztorys (zał.1)'!A100="MIESZKALNICTWO",'Kosztorys (zał.1)'!G100,"")</f>
      </c>
      <c r="D225" s="19">
        <f>IF('Kosztorys (zał.1)'!A100="PRACA",'Kosztorys (zał.1)'!G100,"")</f>
      </c>
      <c r="E225" s="19">
        <f>IF('Kosztorys (zał.1)'!A100="ZDROWIE",'Kosztorys (zał.1)'!G100,"")</f>
      </c>
      <c r="F225" s="19">
        <f>IF('Kosztorys (zał.1)'!A100="EDUKACJA",'Kosztorys (zał.1)'!H100,"")</f>
      </c>
      <c r="G225" s="19">
        <f>IF('Kosztorys (zał.1)'!A100="MIESZKALNICTWO",'Kosztorys (zał.1)'!H100,"")</f>
      </c>
      <c r="H225" s="19">
        <f>IF('Kosztorys (zał.1)'!A100="PRACA",'Kosztorys (zał.1)'!H100,"")</f>
      </c>
      <c r="I225" s="19">
        <f>IF('Kosztorys (zał.1)'!A100="ZDROWIE",'Kosztorys (zał.1)'!H100,"")</f>
      </c>
      <c r="J225" s="19">
        <f>IF('Spr.wydatki '!A108="EDUKACJA",'Spr.wydatki '!F108,"")</f>
      </c>
      <c r="K225" s="36">
        <f>IF('Spr.wydatki '!A108="MIESZKALNICTWO",'Spr.wydatki '!F108,"")</f>
      </c>
      <c r="L225" s="36">
        <f>IF('Spr.wydatki '!A108="PRACA",'Spr.wydatki '!F108,"")</f>
      </c>
      <c r="M225" s="36">
        <f>IF('Spr.wydatki '!A108="ZDROWIE",'Spr.wydatki '!F108,"")</f>
      </c>
      <c r="N225" s="36"/>
      <c r="O225" s="36">
        <f>IF('Spr.wydatki '!A108="MIESZKALNICTWO",'Spr.wydatki '!G108,"")</f>
      </c>
      <c r="P225" s="36">
        <f>IF('Spr.wydatki '!A108="PRACA",'Spr.wydatki '!G108,"")</f>
      </c>
      <c r="Q225" s="36">
        <f>IF('Spr.wydatki '!A108="ZDROWIE",'Spr.wydatki '!G108,"")</f>
      </c>
      <c r="R225" s="19" t="b">
        <f>AND('Kosztorys (zał.1)'!A100&gt;"",'Kosztorys (zał.1)'!B100&gt;"",'Kosztorys (zał.1)'!E100&gt;"",'Kosztorys (zał.1)'!I100&gt;0)</f>
        <v>0</v>
      </c>
      <c r="S225" s="19" t="b">
        <f>AND('Kosztorys (zał.1)'!A100="",'Kosztorys (zał.1)'!B100="",'Kosztorys (zał.1)'!E100="",'Kosztorys (zał.1)'!I100=0)</f>
        <v>1</v>
      </c>
      <c r="T225" s="19">
        <f t="shared" si="4"/>
        <v>1</v>
      </c>
      <c r="U225" s="19">
        <f t="shared" si="5"/>
        <v>0</v>
      </c>
      <c r="V225" s="19">
        <f t="shared" si="6"/>
        <v>1</v>
      </c>
      <c r="W225" s="26">
        <v>83</v>
      </c>
    </row>
    <row r="226" spans="2:23" ht="15">
      <c r="B226" s="19">
        <f>IF('Kosztorys (zał.1)'!A101="EDUKACJA",'Kosztorys (zał.1)'!G101,"")</f>
      </c>
      <c r="C226" s="19">
        <f>IF('Kosztorys (zał.1)'!A101="MIESZKALNICTWO",'Kosztorys (zał.1)'!G101,"")</f>
      </c>
      <c r="D226" s="19">
        <f>IF('Kosztorys (zał.1)'!A101="PRACA",'Kosztorys (zał.1)'!G101,"")</f>
      </c>
      <c r="E226" s="19">
        <f>IF('Kosztorys (zał.1)'!A101="ZDROWIE",'Kosztorys (zał.1)'!G101,"")</f>
      </c>
      <c r="F226" s="19">
        <f>IF('Kosztorys (zał.1)'!A101="EDUKACJA",'Kosztorys (zał.1)'!H101,"")</f>
      </c>
      <c r="G226" s="19">
        <f>IF('Kosztorys (zał.1)'!A101="MIESZKALNICTWO",'Kosztorys (zał.1)'!H101,"")</f>
      </c>
      <c r="H226" s="19">
        <f>IF('Kosztorys (zał.1)'!A101="PRACA",'Kosztorys (zał.1)'!H101,"")</f>
      </c>
      <c r="I226" s="19">
        <f>IF('Kosztorys (zał.1)'!A101="ZDROWIE",'Kosztorys (zał.1)'!H101,"")</f>
      </c>
      <c r="J226" s="19">
        <f>IF('Spr.wydatki '!A109="EDUKACJA",'Spr.wydatki '!F109,"")</f>
      </c>
      <c r="K226" s="36">
        <f>IF('Spr.wydatki '!A109="MIESZKALNICTWO",'Spr.wydatki '!F109,"")</f>
      </c>
      <c r="L226" s="36">
        <f>IF('Spr.wydatki '!A109="PRACA",'Spr.wydatki '!F109,"")</f>
      </c>
      <c r="M226" s="36">
        <f>IF('Spr.wydatki '!A109="ZDROWIE",'Spr.wydatki '!F109,"")</f>
      </c>
      <c r="N226" s="36"/>
      <c r="O226" s="36">
        <f>IF('Spr.wydatki '!A109="MIESZKALNICTWO",'Spr.wydatki '!G109,"")</f>
      </c>
      <c r="P226" s="36">
        <f>IF('Spr.wydatki '!A109="PRACA",'Spr.wydatki '!G109,"")</f>
      </c>
      <c r="Q226" s="36">
        <f>IF('Spr.wydatki '!A109="ZDROWIE",'Spr.wydatki '!G109,"")</f>
      </c>
      <c r="R226" s="19" t="b">
        <f>AND('Kosztorys (zał.1)'!A101&gt;"",'Kosztorys (zał.1)'!B101&gt;"",'Kosztorys (zał.1)'!E101&gt;"",'Kosztorys (zał.1)'!I101&gt;0)</f>
        <v>0</v>
      </c>
      <c r="S226" s="19" t="b">
        <f>AND('Kosztorys (zał.1)'!A101="",'Kosztorys (zał.1)'!B101="",'Kosztorys (zał.1)'!E101="",'Kosztorys (zał.1)'!I101=0)</f>
        <v>1</v>
      </c>
      <c r="T226" s="19">
        <f t="shared" si="4"/>
        <v>1</v>
      </c>
      <c r="U226" s="19">
        <f t="shared" si="5"/>
        <v>0</v>
      </c>
      <c r="V226" s="19">
        <f t="shared" si="6"/>
        <v>1</v>
      </c>
      <c r="W226" s="26">
        <v>84</v>
      </c>
    </row>
    <row r="227" spans="2:23" ht="15">
      <c r="B227" s="19">
        <f>IF('Kosztorys (zał.1)'!A102="EDUKACJA",'Kosztorys (zał.1)'!G102,"")</f>
      </c>
      <c r="C227" s="19">
        <f>IF('Kosztorys (zał.1)'!A102="MIESZKALNICTWO",'Kosztorys (zał.1)'!G102,"")</f>
      </c>
      <c r="D227" s="19">
        <f>IF('Kosztorys (zał.1)'!A102="PRACA",'Kosztorys (zał.1)'!G102,"")</f>
      </c>
      <c r="E227" s="19">
        <f>IF('Kosztorys (zał.1)'!A102="ZDROWIE",'Kosztorys (zał.1)'!G102,"")</f>
      </c>
      <c r="F227" s="19">
        <f>IF('Kosztorys (zał.1)'!A102="EDUKACJA",'Kosztorys (zał.1)'!H102,"")</f>
      </c>
      <c r="G227" s="19">
        <f>IF('Kosztorys (zał.1)'!A102="MIESZKALNICTWO",'Kosztorys (zał.1)'!H102,"")</f>
      </c>
      <c r="H227" s="19">
        <f>IF('Kosztorys (zał.1)'!A102="PRACA",'Kosztorys (zał.1)'!H102,"")</f>
      </c>
      <c r="I227" s="19">
        <f>IF('Kosztorys (zał.1)'!A102="ZDROWIE",'Kosztorys (zał.1)'!H102,"")</f>
      </c>
      <c r="J227" s="19">
        <f>IF('Spr.wydatki '!A110="EDUKACJA",'Spr.wydatki '!F110,"")</f>
      </c>
      <c r="K227" s="36">
        <f>IF('Spr.wydatki '!A110="MIESZKALNICTWO",'Spr.wydatki '!F110,"")</f>
      </c>
      <c r="L227" s="36">
        <f>IF('Spr.wydatki '!A110="PRACA",'Spr.wydatki '!F110,"")</f>
      </c>
      <c r="M227" s="36">
        <f>IF('Spr.wydatki '!A110="ZDROWIE",'Spr.wydatki '!F110,"")</f>
      </c>
      <c r="N227" s="36"/>
      <c r="O227" s="36">
        <f>IF('Spr.wydatki '!A110="MIESZKALNICTWO",'Spr.wydatki '!G110,"")</f>
      </c>
      <c r="P227" s="36">
        <f>IF('Spr.wydatki '!A110="PRACA",'Spr.wydatki '!G110,"")</f>
      </c>
      <c r="Q227" s="36">
        <f>IF('Spr.wydatki '!A110="ZDROWIE",'Spr.wydatki '!G110,"")</f>
      </c>
      <c r="R227" s="19" t="b">
        <f>AND('Kosztorys (zał.1)'!A102&gt;"",'Kosztorys (zał.1)'!B102&gt;"",'Kosztorys (zał.1)'!E102&gt;"",'Kosztorys (zał.1)'!I102&gt;0)</f>
        <v>0</v>
      </c>
      <c r="S227" s="19" t="b">
        <f>AND('Kosztorys (zał.1)'!A102="",'Kosztorys (zał.1)'!B102="",'Kosztorys (zał.1)'!E102="",'Kosztorys (zał.1)'!I102=0)</f>
        <v>1</v>
      </c>
      <c r="T227" s="19">
        <f t="shared" si="4"/>
        <v>1</v>
      </c>
      <c r="U227" s="19">
        <f t="shared" si="5"/>
        <v>0</v>
      </c>
      <c r="V227" s="19">
        <f t="shared" si="6"/>
        <v>1</v>
      </c>
      <c r="W227" s="26">
        <v>85</v>
      </c>
    </row>
    <row r="228" spans="2:23" ht="15">
      <c r="B228" s="19">
        <f>IF('Kosztorys (zał.1)'!A103="EDUKACJA",'Kosztorys (zał.1)'!G103,"")</f>
      </c>
      <c r="C228" s="19">
        <f>IF('Kosztorys (zał.1)'!A103="MIESZKALNICTWO",'Kosztorys (zał.1)'!G103,"")</f>
      </c>
      <c r="D228" s="19">
        <f>IF('Kosztorys (zał.1)'!A103="PRACA",'Kosztorys (zał.1)'!G103,"")</f>
      </c>
      <c r="E228" s="19">
        <f>IF('Kosztorys (zał.1)'!A103="ZDROWIE",'Kosztorys (zał.1)'!G103,"")</f>
      </c>
      <c r="F228" s="19">
        <f>IF('Kosztorys (zał.1)'!A103="EDUKACJA",'Kosztorys (zał.1)'!H103,"")</f>
      </c>
      <c r="G228" s="19">
        <f>IF('Kosztorys (zał.1)'!A103="MIESZKALNICTWO",'Kosztorys (zał.1)'!H103,"")</f>
      </c>
      <c r="H228" s="19">
        <f>IF('Kosztorys (zał.1)'!A103="PRACA",'Kosztorys (zał.1)'!H103,"")</f>
      </c>
      <c r="I228" s="19">
        <f>IF('Kosztorys (zał.1)'!A103="ZDROWIE",'Kosztorys (zał.1)'!H103,"")</f>
      </c>
      <c r="J228" s="19">
        <f>IF('Spr.wydatki '!A111="EDUKACJA",'Spr.wydatki '!F111,"")</f>
      </c>
      <c r="K228" s="36">
        <f>IF('Spr.wydatki '!A111="MIESZKALNICTWO",'Spr.wydatki '!F111,"")</f>
      </c>
      <c r="L228" s="36">
        <f>IF('Spr.wydatki '!A111="PRACA",'Spr.wydatki '!F111,"")</f>
      </c>
      <c r="M228" s="36">
        <f>IF('Spr.wydatki '!A111="ZDROWIE",'Spr.wydatki '!F111,"")</f>
      </c>
      <c r="N228" s="36"/>
      <c r="O228" s="36">
        <f>IF('Spr.wydatki '!A111="MIESZKALNICTWO",'Spr.wydatki '!G111,"")</f>
      </c>
      <c r="P228" s="36">
        <f>IF('Spr.wydatki '!A111="PRACA",'Spr.wydatki '!G111,"")</f>
      </c>
      <c r="Q228" s="36">
        <f>IF('Spr.wydatki '!A111="ZDROWIE",'Spr.wydatki '!G111,"")</f>
      </c>
      <c r="R228" s="19" t="b">
        <f>AND('Kosztorys (zał.1)'!A103&gt;"",'Kosztorys (zał.1)'!B103&gt;"",'Kosztorys (zał.1)'!E103&gt;"",'Kosztorys (zał.1)'!I103&gt;0)</f>
        <v>0</v>
      </c>
      <c r="S228" s="19" t="b">
        <f>AND('Kosztorys (zał.1)'!A103="",'Kosztorys (zał.1)'!B103="",'Kosztorys (zał.1)'!E103="",'Kosztorys (zał.1)'!I103=0)</f>
        <v>1</v>
      </c>
      <c r="T228" s="19">
        <f t="shared" si="4"/>
        <v>1</v>
      </c>
      <c r="U228" s="19">
        <f t="shared" si="5"/>
        <v>0</v>
      </c>
      <c r="V228" s="19">
        <f t="shared" si="6"/>
        <v>1</v>
      </c>
      <c r="W228" s="26">
        <v>86</v>
      </c>
    </row>
    <row r="229" spans="2:23" ht="15">
      <c r="B229" s="19">
        <f>IF('Kosztorys (zał.1)'!A104="EDUKACJA",'Kosztorys (zał.1)'!G104,"")</f>
      </c>
      <c r="C229" s="19">
        <f>IF('Kosztorys (zał.1)'!A104="MIESZKALNICTWO",'Kosztorys (zał.1)'!G104,"")</f>
      </c>
      <c r="D229" s="19">
        <f>IF('Kosztorys (zał.1)'!A104="PRACA",'Kosztorys (zał.1)'!G104,"")</f>
      </c>
      <c r="E229" s="19">
        <f>IF('Kosztorys (zał.1)'!A104="ZDROWIE",'Kosztorys (zał.1)'!G104,"")</f>
      </c>
      <c r="F229" s="19">
        <f>IF('Kosztorys (zał.1)'!A104="EDUKACJA",'Kosztorys (zał.1)'!H104,"")</f>
      </c>
      <c r="G229" s="19">
        <f>IF('Kosztorys (zał.1)'!A104="MIESZKALNICTWO",'Kosztorys (zał.1)'!H104,"")</f>
      </c>
      <c r="H229" s="19">
        <f>IF('Kosztorys (zał.1)'!A104="PRACA",'Kosztorys (zał.1)'!H104,"")</f>
      </c>
      <c r="I229" s="19">
        <f>IF('Kosztorys (zał.1)'!A104="ZDROWIE",'Kosztorys (zał.1)'!H104,"")</f>
      </c>
      <c r="J229" s="19">
        <f>IF('Spr.wydatki '!A112="EDUKACJA",'Spr.wydatki '!F112,"")</f>
      </c>
      <c r="K229" s="36">
        <f>IF('Spr.wydatki '!A112="MIESZKALNICTWO",'Spr.wydatki '!F112,"")</f>
      </c>
      <c r="L229" s="36">
        <f>IF('Spr.wydatki '!A112="PRACA",'Spr.wydatki '!F112,"")</f>
      </c>
      <c r="M229" s="36">
        <f>IF('Spr.wydatki '!A112="ZDROWIE",'Spr.wydatki '!F112,"")</f>
      </c>
      <c r="N229" s="36"/>
      <c r="O229" s="36">
        <f>IF('Spr.wydatki '!A112="MIESZKALNICTWO",'Spr.wydatki '!G112,"")</f>
      </c>
      <c r="P229" s="36">
        <f>IF('Spr.wydatki '!A112="PRACA",'Spr.wydatki '!G112,"")</f>
      </c>
      <c r="Q229" s="36">
        <f>IF('Spr.wydatki '!A112="ZDROWIE",'Spr.wydatki '!G112,"")</f>
      </c>
      <c r="R229" s="19" t="b">
        <f>AND('Kosztorys (zał.1)'!A104&gt;"",'Kosztorys (zał.1)'!B104&gt;"",'Kosztorys (zał.1)'!E104&gt;"",'Kosztorys (zał.1)'!I104&gt;0)</f>
        <v>0</v>
      </c>
      <c r="S229" s="19" t="b">
        <f>AND('Kosztorys (zał.1)'!A104="",'Kosztorys (zał.1)'!B104="",'Kosztorys (zał.1)'!E104="",'Kosztorys (zał.1)'!I104=0)</f>
        <v>1</v>
      </c>
      <c r="T229" s="19">
        <f t="shared" si="4"/>
        <v>1</v>
      </c>
      <c r="U229" s="19">
        <f t="shared" si="5"/>
        <v>0</v>
      </c>
      <c r="V229" s="19">
        <f t="shared" si="6"/>
        <v>1</v>
      </c>
      <c r="W229" s="26">
        <v>87</v>
      </c>
    </row>
    <row r="230" spans="2:23" ht="15">
      <c r="B230" s="19">
        <f>IF('Kosztorys (zał.1)'!A105="EDUKACJA",'Kosztorys (zał.1)'!G105,"")</f>
      </c>
      <c r="C230" s="19">
        <f>IF('Kosztorys (zał.1)'!A105="MIESZKALNICTWO",'Kosztorys (zał.1)'!G105,"")</f>
      </c>
      <c r="D230" s="19">
        <f>IF('Kosztorys (zał.1)'!A105="PRACA",'Kosztorys (zał.1)'!G105,"")</f>
      </c>
      <c r="E230" s="19">
        <f>IF('Kosztorys (zał.1)'!A105="ZDROWIE",'Kosztorys (zał.1)'!G105,"")</f>
      </c>
      <c r="F230" s="19">
        <f>IF('Kosztorys (zał.1)'!A105="EDUKACJA",'Kosztorys (zał.1)'!H105,"")</f>
      </c>
      <c r="G230" s="19">
        <f>IF('Kosztorys (zał.1)'!A105="MIESZKALNICTWO",'Kosztorys (zał.1)'!H105,"")</f>
      </c>
      <c r="H230" s="19">
        <f>IF('Kosztorys (zał.1)'!A105="PRACA",'Kosztorys (zał.1)'!H105,"")</f>
      </c>
      <c r="I230" s="19">
        <f>IF('Kosztorys (zał.1)'!A105="ZDROWIE",'Kosztorys (zał.1)'!H105,"")</f>
      </c>
      <c r="J230" s="19">
        <f>IF('Spr.wydatki '!A113="EDUKACJA",'Spr.wydatki '!F113,"")</f>
      </c>
      <c r="K230" s="36">
        <f>IF('Spr.wydatki '!A113="MIESZKALNICTWO",'Spr.wydatki '!F113,"")</f>
      </c>
      <c r="L230" s="36">
        <f>IF('Spr.wydatki '!A113="PRACA",'Spr.wydatki '!F113,"")</f>
      </c>
      <c r="M230" s="36">
        <f>IF('Spr.wydatki '!A113="ZDROWIE",'Spr.wydatki '!F113,"")</f>
      </c>
      <c r="N230" s="36"/>
      <c r="O230" s="36">
        <f>IF('Spr.wydatki '!A113="MIESZKALNICTWO",'Spr.wydatki '!G113,"")</f>
      </c>
      <c r="P230" s="36">
        <f>IF('Spr.wydatki '!A113="PRACA",'Spr.wydatki '!G113,"")</f>
      </c>
      <c r="Q230" s="36">
        <f>IF('Spr.wydatki '!A113="ZDROWIE",'Spr.wydatki '!G113,"")</f>
      </c>
      <c r="R230" s="19" t="b">
        <f>AND('Kosztorys (zał.1)'!A105&gt;"",'Kosztorys (zał.1)'!B105&gt;"",'Kosztorys (zał.1)'!E105&gt;"",'Kosztorys (zał.1)'!I105&gt;0)</f>
        <v>0</v>
      </c>
      <c r="S230" s="19" t="b">
        <f>AND('Kosztorys (zał.1)'!A105="",'Kosztorys (zał.1)'!B105="",'Kosztorys (zał.1)'!E105="",'Kosztorys (zał.1)'!I105=0)</f>
        <v>1</v>
      </c>
      <c r="T230" s="19">
        <f t="shared" si="4"/>
        <v>1</v>
      </c>
      <c r="U230" s="19">
        <f t="shared" si="5"/>
        <v>0</v>
      </c>
      <c r="V230" s="19">
        <f t="shared" si="6"/>
        <v>1</v>
      </c>
      <c r="W230" s="26">
        <v>88</v>
      </c>
    </row>
    <row r="231" spans="2:23" ht="15">
      <c r="B231" s="19">
        <f>IF('Kosztorys (zał.1)'!A106="EDUKACJA",'Kosztorys (zał.1)'!G106,"")</f>
      </c>
      <c r="C231" s="19">
        <f>IF('Kosztorys (zał.1)'!A106="MIESZKALNICTWO",'Kosztorys (zał.1)'!G106,"")</f>
      </c>
      <c r="D231" s="19">
        <f>IF('Kosztorys (zał.1)'!A106="PRACA",'Kosztorys (zał.1)'!G106,"")</f>
      </c>
      <c r="E231" s="19">
        <f>IF('Kosztorys (zał.1)'!A106="ZDROWIE",'Kosztorys (zał.1)'!G106,"")</f>
      </c>
      <c r="F231" s="19">
        <f>IF('Kosztorys (zał.1)'!A106="EDUKACJA",'Kosztorys (zał.1)'!H106,"")</f>
      </c>
      <c r="G231" s="19">
        <f>IF('Kosztorys (zał.1)'!A106="MIESZKALNICTWO",'Kosztorys (zał.1)'!H106,"")</f>
      </c>
      <c r="H231" s="19">
        <f>IF('Kosztorys (zał.1)'!A106="PRACA",'Kosztorys (zał.1)'!H106,"")</f>
      </c>
      <c r="I231" s="19">
        <f>IF('Kosztorys (zał.1)'!A106="ZDROWIE",'Kosztorys (zał.1)'!H106,"")</f>
      </c>
      <c r="J231" s="19">
        <f>IF('Spr.wydatki '!A114="EDUKACJA",'Spr.wydatki '!F114,"")</f>
      </c>
      <c r="K231" s="36">
        <f>IF('Spr.wydatki '!A114="MIESZKALNICTWO",'Spr.wydatki '!F114,"")</f>
      </c>
      <c r="L231" s="36">
        <f>IF('Spr.wydatki '!A114="PRACA",'Spr.wydatki '!F114,"")</f>
      </c>
      <c r="M231" s="36">
        <f>IF('Spr.wydatki '!A114="ZDROWIE",'Spr.wydatki '!F114,"")</f>
      </c>
      <c r="N231" s="36"/>
      <c r="O231" s="36">
        <f>IF('Spr.wydatki '!A114="MIESZKALNICTWO",'Spr.wydatki '!G114,"")</f>
      </c>
      <c r="P231" s="36">
        <f>IF('Spr.wydatki '!A114="PRACA",'Spr.wydatki '!G114,"")</f>
      </c>
      <c r="Q231" s="36">
        <f>IF('Spr.wydatki '!A114="ZDROWIE",'Spr.wydatki '!G114,"")</f>
      </c>
      <c r="R231" s="19" t="b">
        <f>AND('Kosztorys (zał.1)'!A106&gt;"",'Kosztorys (zał.1)'!B106&gt;"",'Kosztorys (zał.1)'!E106&gt;"",'Kosztorys (zał.1)'!I106&gt;0)</f>
        <v>0</v>
      </c>
      <c r="S231" s="19" t="b">
        <f>AND('Kosztorys (zał.1)'!A106="",'Kosztorys (zał.1)'!B106="",'Kosztorys (zał.1)'!E106="",'Kosztorys (zał.1)'!I106=0)</f>
        <v>1</v>
      </c>
      <c r="T231" s="19">
        <f t="shared" si="4"/>
        <v>1</v>
      </c>
      <c r="U231" s="19">
        <f t="shared" si="5"/>
        <v>0</v>
      </c>
      <c r="V231" s="19">
        <f t="shared" si="6"/>
        <v>1</v>
      </c>
      <c r="W231" s="26">
        <v>89</v>
      </c>
    </row>
    <row r="232" spans="2:23" ht="15">
      <c r="B232" s="19">
        <f>IF('Kosztorys (zał.1)'!A107="EDUKACJA",'Kosztorys (zał.1)'!G107,"")</f>
      </c>
      <c r="C232" s="19">
        <f>IF('Kosztorys (zał.1)'!A107="MIESZKALNICTWO",'Kosztorys (zał.1)'!G107,"")</f>
      </c>
      <c r="D232" s="19">
        <f>IF('Kosztorys (zał.1)'!A107="PRACA",'Kosztorys (zał.1)'!G107,"")</f>
      </c>
      <c r="E232" s="19">
        <f>IF('Kosztorys (zał.1)'!A107="ZDROWIE",'Kosztorys (zał.1)'!G107,"")</f>
      </c>
      <c r="F232" s="19">
        <f>IF('Kosztorys (zał.1)'!A107="EDUKACJA",'Kosztorys (zał.1)'!H107,"")</f>
      </c>
      <c r="G232" s="19">
        <f>IF('Kosztorys (zał.1)'!A107="MIESZKALNICTWO",'Kosztorys (zał.1)'!H107,"")</f>
      </c>
      <c r="H232" s="19">
        <f>IF('Kosztorys (zał.1)'!A107="PRACA",'Kosztorys (zał.1)'!H107,"")</f>
      </c>
      <c r="I232" s="19">
        <f>IF('Kosztorys (zał.1)'!A107="ZDROWIE",'Kosztorys (zał.1)'!H107,"")</f>
      </c>
      <c r="J232" s="19">
        <f>IF('Spr.wydatki '!A115="EDUKACJA",'Spr.wydatki '!F115,"")</f>
      </c>
      <c r="K232" s="36">
        <f>IF('Spr.wydatki '!A115="MIESZKALNICTWO",'Spr.wydatki '!F115,"")</f>
      </c>
      <c r="L232" s="36">
        <f>IF('Spr.wydatki '!A115="PRACA",'Spr.wydatki '!F115,"")</f>
      </c>
      <c r="M232" s="36">
        <f>IF('Spr.wydatki '!A115="ZDROWIE",'Spr.wydatki '!F115,"")</f>
      </c>
      <c r="N232" s="36"/>
      <c r="O232" s="36">
        <f>IF('Spr.wydatki '!A115="MIESZKALNICTWO",'Spr.wydatki '!G115,"")</f>
      </c>
      <c r="P232" s="36">
        <f>IF('Spr.wydatki '!A115="PRACA",'Spr.wydatki '!G115,"")</f>
      </c>
      <c r="Q232" s="36">
        <f>IF('Spr.wydatki '!A115="ZDROWIE",'Spr.wydatki '!G115,"")</f>
      </c>
      <c r="R232" s="19" t="b">
        <f>AND('Kosztorys (zał.1)'!A107&gt;"",'Kosztorys (zał.1)'!B107&gt;"",'Kosztorys (zał.1)'!E107&gt;"",'Kosztorys (zał.1)'!I107&gt;0)</f>
        <v>0</v>
      </c>
      <c r="S232" s="19" t="b">
        <f>AND('Kosztorys (zał.1)'!A107="",'Kosztorys (zał.1)'!B107="",'Kosztorys (zał.1)'!E107="",'Kosztorys (zał.1)'!I107=0)</f>
        <v>1</v>
      </c>
      <c r="T232" s="19">
        <f t="shared" si="4"/>
        <v>1</v>
      </c>
      <c r="U232" s="19">
        <f t="shared" si="5"/>
        <v>0</v>
      </c>
      <c r="V232" s="19">
        <f t="shared" si="6"/>
        <v>1</v>
      </c>
      <c r="W232" s="26">
        <v>90</v>
      </c>
    </row>
    <row r="233" spans="2:24" ht="15">
      <c r="B233" s="19">
        <f>IF('Kosztorys (zał.1)'!A108="EDUKACJA",'Kosztorys (zał.1)'!G108,"")</f>
      </c>
      <c r="C233" s="19">
        <f>IF('Kosztorys (zał.1)'!A108="MIESZKALNICTWO",'Kosztorys (zał.1)'!G108,"")</f>
      </c>
      <c r="D233" s="19">
        <f>IF('Kosztorys (zał.1)'!A108="PRACA",'Kosztorys (zał.1)'!G108,"")</f>
      </c>
      <c r="E233" s="19">
        <f>IF('Kosztorys (zał.1)'!A108="ZDROWIE",'Kosztorys (zał.1)'!G108,"")</f>
      </c>
      <c r="F233" s="19">
        <f>IF('Kosztorys (zał.1)'!A108="EDUKACJA",'Kosztorys (zał.1)'!H108,"")</f>
      </c>
      <c r="G233" s="19">
        <f>IF('Kosztorys (zał.1)'!A108="MIESZKALNICTWO",'Kosztorys (zał.1)'!H108,"")</f>
      </c>
      <c r="H233" s="19">
        <f>IF('Kosztorys (zał.1)'!A108="PRACA",'Kosztorys (zał.1)'!H108,"")</f>
      </c>
      <c r="I233" s="19">
        <f>IF('Kosztorys (zał.1)'!A108="ZDROWIE",'Kosztorys (zał.1)'!H108,"")</f>
      </c>
      <c r="J233" s="19">
        <f>IF('Spr.wydatki '!A116="EDUKACJA",'Spr.wydatki '!F116,"")</f>
      </c>
      <c r="K233" s="36">
        <f>IF('Spr.wydatki '!A116="MIESZKALNICTWO",'Spr.wydatki '!F116,"")</f>
      </c>
      <c r="L233" s="36">
        <f>IF('Spr.wydatki '!A116="PRACA",'Spr.wydatki '!F116,"")</f>
      </c>
      <c r="M233" s="36">
        <f>IF('Spr.wydatki '!A116="ZDROWIE",'Spr.wydatki '!F116,"")</f>
      </c>
      <c r="N233" s="36"/>
      <c r="O233" s="36">
        <f>IF('Spr.wydatki '!A116="MIESZKALNICTWO",'Spr.wydatki '!G116,"")</f>
      </c>
      <c r="P233" s="36">
        <f>IF('Spr.wydatki '!A116="PRACA",'Spr.wydatki '!G116,"")</f>
      </c>
      <c r="Q233" s="36">
        <f>IF('Spr.wydatki '!A116="ZDROWIE",'Spr.wydatki '!G116,"")</f>
      </c>
      <c r="R233" s="19" t="b">
        <f>AND('Kosztorys (zał.1)'!A108&gt;"",'Kosztorys (zał.1)'!B108&gt;"",'Kosztorys (zał.1)'!E108&gt;"",'Kosztorys (zał.1)'!I108&gt;0)</f>
        <v>0</v>
      </c>
      <c r="S233" s="19" t="b">
        <f>AND('Kosztorys (zał.1)'!A108="",'Kosztorys (zał.1)'!B108="",'Kosztorys (zał.1)'!E108="",'Kosztorys (zał.1)'!I108=0)</f>
        <v>1</v>
      </c>
      <c r="T233" s="19">
        <f t="shared" si="4"/>
        <v>1</v>
      </c>
      <c r="U233" s="19">
        <f t="shared" si="5"/>
        <v>0</v>
      </c>
      <c r="V233" s="19">
        <f t="shared" si="6"/>
        <v>1</v>
      </c>
      <c r="W233" s="26">
        <v>91</v>
      </c>
      <c r="X233" s="35" t="s">
        <v>348</v>
      </c>
    </row>
    <row r="234" spans="2:27" ht="15">
      <c r="B234" s="19">
        <f>IF('Kosztorys (zał.1)'!A109="EDUKACJA",'Kosztorys (zał.1)'!G109,"")</f>
      </c>
      <c r="C234" s="19">
        <f>IF('Kosztorys (zał.1)'!A109="MIESZKALNICTWO",'Kosztorys (zał.1)'!G109,"")</f>
      </c>
      <c r="D234" s="19">
        <f>IF('Kosztorys (zał.1)'!A109="PRACA",'Kosztorys (zał.1)'!G109,"")</f>
      </c>
      <c r="E234" s="19">
        <f>IF('Kosztorys (zał.1)'!A109="ZDROWIE",'Kosztorys (zał.1)'!G109,"")</f>
      </c>
      <c r="F234" s="19">
        <f>IF('Kosztorys (zał.1)'!A109="EDUKACJA",'Kosztorys (zał.1)'!H109,"")</f>
      </c>
      <c r="G234" s="19">
        <f>IF('Kosztorys (zał.1)'!A109="MIESZKALNICTWO",'Kosztorys (zał.1)'!H109,"")</f>
      </c>
      <c r="H234" s="19">
        <f>IF('Kosztorys (zał.1)'!A109="PRACA",'Kosztorys (zał.1)'!H109,"")</f>
      </c>
      <c r="I234" s="19">
        <f>IF('Kosztorys (zał.1)'!A109="ZDROWIE",'Kosztorys (zał.1)'!H109,"")</f>
      </c>
      <c r="J234" s="19">
        <f>IF('Spr.wydatki '!A117="EDUKACJA",'Spr.wydatki '!F117,"")</f>
      </c>
      <c r="K234" s="36">
        <f>IF('Spr.wydatki '!A117="MIESZKALNICTWO",'Spr.wydatki '!F117,"")</f>
      </c>
      <c r="L234" s="36">
        <f>IF('Spr.wydatki '!A117="PRACA",'Spr.wydatki '!F117,"")</f>
      </c>
      <c r="M234" s="36">
        <f>IF('Spr.wydatki '!A117="ZDROWIE",'Spr.wydatki '!F117,"")</f>
      </c>
      <c r="N234" s="36"/>
      <c r="O234" s="36">
        <f>IF('Spr.wydatki '!A117="MIESZKALNICTWO",'Spr.wydatki '!G117,"")</f>
      </c>
      <c r="P234" s="36">
        <f>IF('Spr.wydatki '!A117="PRACA",'Spr.wydatki '!G117,"")</f>
      </c>
      <c r="Q234" s="36">
        <f>IF('Spr.wydatki '!A117="ZDROWIE",'Spr.wydatki '!G117,"")</f>
      </c>
      <c r="R234" s="19" t="b">
        <f>AND('Kosztorys (zał.1)'!A109&gt;"",'Kosztorys (zał.1)'!B109&gt;"",'Kosztorys (zał.1)'!E109&gt;"",'Kosztorys (zał.1)'!I109&gt;0)</f>
        <v>0</v>
      </c>
      <c r="S234" s="19" t="b">
        <f>AND('Kosztorys (zał.1)'!A109="",'Kosztorys (zał.1)'!B109="",'Kosztorys (zał.1)'!E109="",'Kosztorys (zał.1)'!I109=0)</f>
        <v>1</v>
      </c>
      <c r="T234" s="19">
        <f t="shared" si="4"/>
        <v>1</v>
      </c>
      <c r="U234" s="19">
        <f t="shared" si="5"/>
        <v>0</v>
      </c>
      <c r="V234" s="19">
        <f t="shared" si="6"/>
        <v>1</v>
      </c>
      <c r="W234" s="26">
        <v>92</v>
      </c>
      <c r="X234" s="20"/>
      <c r="Y234" s="20">
        <f>IF(X234=FALSE,0,1)</f>
        <v>0</v>
      </c>
      <c r="Z234" s="19">
        <f>N264</f>
        <v>4</v>
      </c>
      <c r="AA234" s="19">
        <f>E13</f>
        <v>1</v>
      </c>
    </row>
    <row r="235" spans="2:26" ht="15">
      <c r="B235" s="19">
        <f>IF('Kosztorys (zał.1)'!A110="EDUKACJA",'Kosztorys (zał.1)'!G110,"")</f>
      </c>
      <c r="C235" s="19">
        <f>IF('Kosztorys (zał.1)'!A110="MIESZKALNICTWO",'Kosztorys (zał.1)'!G110,"")</f>
      </c>
      <c r="D235" s="19">
        <f>IF('Kosztorys (zał.1)'!A110="PRACA",'Kosztorys (zał.1)'!G110,"")</f>
      </c>
      <c r="E235" s="19">
        <f>IF('Kosztorys (zał.1)'!A110="ZDROWIE",'Kosztorys (zał.1)'!G110,"")</f>
      </c>
      <c r="F235" s="19">
        <f>IF('Kosztorys (zał.1)'!A110="EDUKACJA",'Kosztorys (zał.1)'!H110,"")</f>
      </c>
      <c r="G235" s="19">
        <f>IF('Kosztorys (zał.1)'!A110="MIESZKALNICTWO",'Kosztorys (zał.1)'!H110,"")</f>
      </c>
      <c r="H235" s="19">
        <f>IF('Kosztorys (zał.1)'!A110="PRACA",'Kosztorys (zał.1)'!H110,"")</f>
      </c>
      <c r="I235" s="19">
        <f>IF('Kosztorys (zał.1)'!A110="ZDROWIE",'Kosztorys (zał.1)'!H110,"")</f>
      </c>
      <c r="J235" s="19">
        <f>IF('Spr.wydatki '!A118="EDUKACJA",'Spr.wydatki '!F118,"")</f>
      </c>
      <c r="K235" s="36">
        <f>IF('Spr.wydatki '!A118="MIESZKALNICTWO",'Spr.wydatki '!F118,"")</f>
      </c>
      <c r="L235" s="36">
        <f>IF('Spr.wydatki '!A118="PRACA",'Spr.wydatki '!F118,"")</f>
      </c>
      <c r="M235" s="36">
        <f>IF('Spr.wydatki '!A118="ZDROWIE",'Spr.wydatki '!F118,"")</f>
      </c>
      <c r="N235" s="36"/>
      <c r="O235" s="36">
        <f>IF('Spr.wydatki '!A118="MIESZKALNICTWO",'Spr.wydatki '!G118,"")</f>
      </c>
      <c r="P235" s="36">
        <f>IF('Spr.wydatki '!A118="PRACA",'Spr.wydatki '!G118,"")</f>
      </c>
      <c r="Q235" s="36">
        <f>IF('Spr.wydatki '!A118="ZDROWIE",'Spr.wydatki '!G118,"")</f>
      </c>
      <c r="R235" s="19" t="b">
        <f>AND('Kosztorys (zał.1)'!A110&gt;"",'Kosztorys (zał.1)'!B110&gt;"",'Kosztorys (zał.1)'!E110&gt;"",'Kosztorys (zał.1)'!I110&gt;0)</f>
        <v>0</v>
      </c>
      <c r="S235" s="19" t="b">
        <f>AND('Kosztorys (zał.1)'!A110="",'Kosztorys (zał.1)'!B110="",'Kosztorys (zał.1)'!E110="",'Kosztorys (zał.1)'!I110=0)</f>
        <v>1</v>
      </c>
      <c r="T235" s="19">
        <f t="shared" si="4"/>
        <v>1</v>
      </c>
      <c r="U235" s="19">
        <f t="shared" si="5"/>
        <v>0</v>
      </c>
      <c r="V235" s="19">
        <f t="shared" si="6"/>
        <v>1</v>
      </c>
      <c r="W235" s="26">
        <v>93</v>
      </c>
      <c r="Y235" s="20">
        <f>SUM(Y234:AA234)</f>
        <v>5</v>
      </c>
      <c r="Z235" s="273"/>
    </row>
    <row r="236" spans="2:26" ht="15">
      <c r="B236" s="19">
        <f>IF('Kosztorys (zał.1)'!A111="EDUKACJA",'Kosztorys (zał.1)'!G111,"")</f>
      </c>
      <c r="C236" s="19">
        <f>IF('Kosztorys (zał.1)'!A111="MIESZKALNICTWO",'Kosztorys (zał.1)'!G111,"")</f>
      </c>
      <c r="D236" s="19">
        <f>IF('Kosztorys (zał.1)'!A111="PRACA",'Kosztorys (zał.1)'!G111,"")</f>
      </c>
      <c r="E236" s="19">
        <f>IF('Kosztorys (zał.1)'!A111="ZDROWIE",'Kosztorys (zał.1)'!G111,"")</f>
      </c>
      <c r="F236" s="19">
        <f>IF('Kosztorys (zał.1)'!A111="EDUKACJA",'Kosztorys (zał.1)'!H111,"")</f>
      </c>
      <c r="G236" s="19">
        <f>IF('Kosztorys (zał.1)'!A111="MIESZKALNICTWO",'Kosztorys (zał.1)'!H111,"")</f>
      </c>
      <c r="H236" s="19">
        <f>IF('Kosztorys (zał.1)'!A111="PRACA",'Kosztorys (zał.1)'!H111,"")</f>
      </c>
      <c r="I236" s="19">
        <f>IF('Kosztorys (zał.1)'!A111="ZDROWIE",'Kosztorys (zał.1)'!H111,"")</f>
      </c>
      <c r="J236" s="19">
        <f>IF('Spr.wydatki '!A119="EDUKACJA",'Spr.wydatki '!F119,"")</f>
      </c>
      <c r="K236" s="36">
        <f>IF('Spr.wydatki '!A119="MIESZKALNICTWO",'Spr.wydatki '!F119,"")</f>
      </c>
      <c r="L236" s="36">
        <f>IF('Spr.wydatki '!A119="PRACA",'Spr.wydatki '!F119,"")</f>
      </c>
      <c r="M236" s="36">
        <f>IF('Spr.wydatki '!A119="ZDROWIE",'Spr.wydatki '!F119,"")</f>
      </c>
      <c r="N236" s="36"/>
      <c r="O236" s="36">
        <f>IF('Spr.wydatki '!A119="MIESZKALNICTWO",'Spr.wydatki '!G119,"")</f>
      </c>
      <c r="P236" s="36">
        <f>IF('Spr.wydatki '!A119="PRACA",'Spr.wydatki '!G119,"")</f>
      </c>
      <c r="Q236" s="36">
        <f>IF('Spr.wydatki '!A119="ZDROWIE",'Spr.wydatki '!G119,"")</f>
      </c>
      <c r="R236" s="19" t="b">
        <f>AND('Kosztorys (zał.1)'!A111&gt;"",'Kosztorys (zał.1)'!B111&gt;"",'Kosztorys (zał.1)'!E111&gt;"",'Kosztorys (zał.1)'!I111&gt;0)</f>
        <v>0</v>
      </c>
      <c r="S236" s="19" t="b">
        <f>AND('Kosztorys (zał.1)'!A111="",'Kosztorys (zał.1)'!B111="",'Kosztorys (zał.1)'!E111="",'Kosztorys (zał.1)'!I111=0)</f>
        <v>1</v>
      </c>
      <c r="T236" s="19">
        <f t="shared" si="4"/>
        <v>1</v>
      </c>
      <c r="U236" s="19">
        <f t="shared" si="5"/>
        <v>0</v>
      </c>
      <c r="V236" s="19">
        <f t="shared" si="6"/>
        <v>1</v>
      </c>
      <c r="W236" s="26">
        <v>94</v>
      </c>
      <c r="Y236" s="19">
        <f>AC272</f>
        <v>24</v>
      </c>
      <c r="Z236" s="20">
        <f>SUM(Y235:Y236)</f>
        <v>29</v>
      </c>
    </row>
    <row r="237" spans="2:26" ht="15">
      <c r="B237" s="19">
        <f>IF('Kosztorys (zał.1)'!A112="EDUKACJA",'Kosztorys (zał.1)'!G112,"")</f>
      </c>
      <c r="C237" s="19">
        <f>IF('Kosztorys (zał.1)'!A112="MIESZKALNICTWO",'Kosztorys (zał.1)'!G112,"")</f>
      </c>
      <c r="D237" s="19">
        <f>IF('Kosztorys (zał.1)'!A112="PRACA",'Kosztorys (zał.1)'!G112,"")</f>
      </c>
      <c r="E237" s="19">
        <f>IF('Kosztorys (zał.1)'!A112="ZDROWIE",'Kosztorys (zał.1)'!G112,"")</f>
      </c>
      <c r="F237" s="19">
        <f>IF('Kosztorys (zał.1)'!A112="EDUKACJA",'Kosztorys (zał.1)'!H112,"")</f>
      </c>
      <c r="G237" s="19">
        <f>IF('Kosztorys (zał.1)'!A112="MIESZKALNICTWO",'Kosztorys (zał.1)'!H112,"")</f>
      </c>
      <c r="H237" s="19">
        <f>IF('Kosztorys (zał.1)'!A112="PRACA",'Kosztorys (zał.1)'!H112,"")</f>
      </c>
      <c r="I237" s="19">
        <f>IF('Kosztorys (zał.1)'!A112="ZDROWIE",'Kosztorys (zał.1)'!H112,"")</f>
      </c>
      <c r="J237" s="19">
        <f>IF('Spr.wydatki '!A120="EDUKACJA",'Spr.wydatki '!F120,"")</f>
      </c>
      <c r="K237" s="36">
        <f>IF('Spr.wydatki '!A120="MIESZKALNICTWO",'Spr.wydatki '!F120,"")</f>
      </c>
      <c r="L237" s="36">
        <f>IF('Spr.wydatki '!A120="PRACA",'Spr.wydatki '!F120,"")</f>
      </c>
      <c r="M237" s="36">
        <f>IF('Spr.wydatki '!A120="ZDROWIE",'Spr.wydatki '!F120,"")</f>
      </c>
      <c r="N237" s="36"/>
      <c r="O237" s="36">
        <f>IF('Spr.wydatki '!A120="MIESZKALNICTWO",'Spr.wydatki '!G120,"")</f>
      </c>
      <c r="P237" s="36">
        <f>IF('Spr.wydatki '!A120="PRACA",'Spr.wydatki '!G120,"")</f>
      </c>
      <c r="Q237" s="36">
        <f>IF('Spr.wydatki '!A120="ZDROWIE",'Spr.wydatki '!G120,"")</f>
      </c>
      <c r="R237" s="19" t="b">
        <f>AND('Kosztorys (zał.1)'!A112&gt;"",'Kosztorys (zał.1)'!B112&gt;"",'Kosztorys (zał.1)'!E112&gt;"",'Kosztorys (zał.1)'!I112&gt;0)</f>
        <v>0</v>
      </c>
      <c r="S237" s="19" t="b">
        <f>AND('Kosztorys (zał.1)'!A112="",'Kosztorys (zał.1)'!B112="",'Kosztorys (zał.1)'!E112="",'Kosztorys (zał.1)'!I112=0)</f>
        <v>1</v>
      </c>
      <c r="T237" s="19">
        <f t="shared" si="4"/>
        <v>1</v>
      </c>
      <c r="U237" s="19">
        <f t="shared" si="5"/>
        <v>0</v>
      </c>
      <c r="V237" s="19">
        <f t="shared" si="6"/>
        <v>1</v>
      </c>
      <c r="W237" s="26">
        <v>95</v>
      </c>
      <c r="Z237" s="19" t="str">
        <f>IF(Z236=29,"OK","BŁĄD")</f>
        <v>OK</v>
      </c>
    </row>
    <row r="238" spans="2:23" ht="15">
      <c r="B238" s="19">
        <f>IF('Kosztorys (zał.1)'!A113="EDUKACJA",'Kosztorys (zał.1)'!G113,"")</f>
      </c>
      <c r="C238" s="19">
        <f>IF('Kosztorys (zał.1)'!A113="MIESZKALNICTWO",'Kosztorys (zał.1)'!G113,"")</f>
      </c>
      <c r="D238" s="19">
        <f>IF('Kosztorys (zał.1)'!A113="PRACA",'Kosztorys (zał.1)'!G113,"")</f>
      </c>
      <c r="E238" s="19">
        <f>IF('Kosztorys (zał.1)'!A113="ZDROWIE",'Kosztorys (zał.1)'!G113,"")</f>
      </c>
      <c r="F238" s="19">
        <f>IF('Kosztorys (zał.1)'!A113="EDUKACJA",'Kosztorys (zał.1)'!H113,"")</f>
      </c>
      <c r="G238" s="19">
        <f>IF('Kosztorys (zał.1)'!A113="MIESZKALNICTWO",'Kosztorys (zał.1)'!H113,"")</f>
      </c>
      <c r="H238" s="19">
        <f>IF('Kosztorys (zał.1)'!A113="PRACA",'Kosztorys (zał.1)'!H113,"")</f>
      </c>
      <c r="I238" s="19">
        <f>IF('Kosztorys (zał.1)'!A113="ZDROWIE",'Kosztorys (zał.1)'!H113,"")</f>
      </c>
      <c r="J238" s="19">
        <f>IF('Spr.wydatki '!A121="EDUKACJA",'Spr.wydatki '!F121,"")</f>
      </c>
      <c r="K238" s="36">
        <f>IF('Spr.wydatki '!A121="MIESZKALNICTWO",'Spr.wydatki '!F121,"")</f>
      </c>
      <c r="L238" s="36">
        <f>IF('Spr.wydatki '!A121="PRACA",'Spr.wydatki '!F121,"")</f>
      </c>
      <c r="M238" s="36">
        <f>IF('Spr.wydatki '!A121="ZDROWIE",'Spr.wydatki '!F121,"")</f>
      </c>
      <c r="N238" s="36"/>
      <c r="O238" s="36">
        <f>IF('Spr.wydatki '!A121="MIESZKALNICTWO",'Spr.wydatki '!G121,"")</f>
      </c>
      <c r="P238" s="36">
        <f>IF('Spr.wydatki '!A121="PRACA",'Spr.wydatki '!G121,"")</f>
      </c>
      <c r="Q238" s="36">
        <f>IF('Spr.wydatki '!A121="ZDROWIE",'Spr.wydatki '!G121,"")</f>
      </c>
      <c r="R238" s="19" t="b">
        <f>AND('Kosztorys (zał.1)'!A113&gt;"",'Kosztorys (zał.1)'!B113&gt;"",'Kosztorys (zał.1)'!E113&gt;"",'Kosztorys (zał.1)'!I113&gt;0)</f>
        <v>0</v>
      </c>
      <c r="S238" s="19" t="b">
        <f>AND('Kosztorys (zał.1)'!A113="",'Kosztorys (zał.1)'!B113="",'Kosztorys (zał.1)'!E113="",'Kosztorys (zał.1)'!I113=0)</f>
        <v>1</v>
      </c>
      <c r="T238" s="19">
        <f t="shared" si="4"/>
        <v>1</v>
      </c>
      <c r="U238" s="19">
        <f t="shared" si="5"/>
        <v>0</v>
      </c>
      <c r="V238" s="19">
        <f t="shared" si="6"/>
        <v>1</v>
      </c>
      <c r="W238" s="26">
        <v>96</v>
      </c>
    </row>
    <row r="239" spans="2:26" ht="15">
      <c r="B239" s="19">
        <f>IF('Kosztorys (zał.1)'!A114="EDUKACJA",'Kosztorys (zał.1)'!G114,"")</f>
      </c>
      <c r="C239" s="19">
        <f>IF('Kosztorys (zał.1)'!A114="MIESZKALNICTWO",'Kosztorys (zał.1)'!G114,"")</f>
      </c>
      <c r="D239" s="19">
        <f>IF('Kosztorys (zał.1)'!A114="PRACA",'Kosztorys (zał.1)'!G114,"")</f>
      </c>
      <c r="E239" s="19">
        <f>IF('Kosztorys (zał.1)'!A114="ZDROWIE",'Kosztorys (zał.1)'!G114,"")</f>
      </c>
      <c r="F239" s="19">
        <f>IF('Kosztorys (zał.1)'!A114="EDUKACJA",'Kosztorys (zał.1)'!H114,"")</f>
      </c>
      <c r="G239" s="19">
        <f>IF('Kosztorys (zał.1)'!A114="MIESZKALNICTWO",'Kosztorys (zał.1)'!H114,"")</f>
      </c>
      <c r="H239" s="19">
        <f>IF('Kosztorys (zał.1)'!A114="PRACA",'Kosztorys (zał.1)'!H114,"")</f>
      </c>
      <c r="I239" s="19">
        <f>IF('Kosztorys (zał.1)'!A114="ZDROWIE",'Kosztorys (zał.1)'!H114,"")</f>
      </c>
      <c r="J239" s="19">
        <f>IF('Spr.wydatki '!A122="EDUKACJA",'Spr.wydatki '!F122,"")</f>
      </c>
      <c r="K239" s="36">
        <f>IF('Spr.wydatki '!A122="MIESZKALNICTWO",'Spr.wydatki '!F122,"")</f>
      </c>
      <c r="L239" s="36">
        <f>IF('Spr.wydatki '!A122="PRACA",'Spr.wydatki '!F122,"")</f>
      </c>
      <c r="M239" s="36">
        <f>IF('Spr.wydatki '!A122="ZDROWIE",'Spr.wydatki '!F122,"")</f>
      </c>
      <c r="N239" s="36"/>
      <c r="O239" s="36">
        <f>IF('Spr.wydatki '!A122="MIESZKALNICTWO",'Spr.wydatki '!G122,"")</f>
      </c>
      <c r="P239" s="36">
        <f>IF('Spr.wydatki '!A122="PRACA",'Spr.wydatki '!G122,"")</f>
      </c>
      <c r="Q239" s="36">
        <f>IF('Spr.wydatki '!A122="ZDROWIE",'Spr.wydatki '!G122,"")</f>
      </c>
      <c r="R239" s="19" t="b">
        <f>AND('Kosztorys (zał.1)'!A114&gt;"",'Kosztorys (zał.1)'!B114&gt;"",'Kosztorys (zał.1)'!E114&gt;"",'Kosztorys (zał.1)'!I114&gt;0)</f>
        <v>0</v>
      </c>
      <c r="S239" s="19" t="b">
        <f>AND('Kosztorys (zał.1)'!A114="",'Kosztorys (zał.1)'!B114="",'Kosztorys (zał.1)'!E114="",'Kosztorys (zał.1)'!I114=0)</f>
        <v>1</v>
      </c>
      <c r="T239" s="19">
        <f t="shared" si="4"/>
        <v>1</v>
      </c>
      <c r="U239" s="19">
        <f t="shared" si="5"/>
        <v>0</v>
      </c>
      <c r="V239" s="19">
        <f t="shared" si="6"/>
        <v>1</v>
      </c>
      <c r="W239" s="26">
        <v>97</v>
      </c>
      <c r="X239" s="19">
        <f>IF('Kosztorys (zał.1)'!A10&gt;"",0,1)</f>
        <v>1</v>
      </c>
      <c r="Y239" s="19">
        <f>IF('Kosztorys (zał.1)'!I10&gt;0,0,1)</f>
        <v>1</v>
      </c>
      <c r="Z239" s="19">
        <f>SUM(X239:Y239)</f>
        <v>2</v>
      </c>
    </row>
    <row r="240" spans="2:26" ht="15">
      <c r="B240" s="19">
        <f>IF('Kosztorys (zał.1)'!A115="EDUKACJA",'Kosztorys (zał.1)'!G115,"")</f>
      </c>
      <c r="C240" s="19">
        <f>IF('Kosztorys (zał.1)'!A115="MIESZKALNICTWO",'Kosztorys (zał.1)'!G115,"")</f>
      </c>
      <c r="D240" s="19">
        <f>IF('Kosztorys (zał.1)'!A115="PRACA",'Kosztorys (zał.1)'!G115,"")</f>
      </c>
      <c r="E240" s="19">
        <f>IF('Kosztorys (zał.1)'!A115="ZDROWIE",'Kosztorys (zał.1)'!G115,"")</f>
      </c>
      <c r="F240" s="19">
        <f>IF('Kosztorys (zał.1)'!A115="EDUKACJA",'Kosztorys (zał.1)'!H115,"")</f>
      </c>
      <c r="G240" s="19">
        <f>IF('Kosztorys (zał.1)'!A115="MIESZKALNICTWO",'Kosztorys (zał.1)'!H115,"")</f>
      </c>
      <c r="H240" s="19">
        <f>IF('Kosztorys (zał.1)'!A115="PRACA",'Kosztorys (zał.1)'!H115,"")</f>
      </c>
      <c r="I240" s="19">
        <f>IF('Kosztorys (zał.1)'!A115="ZDROWIE",'Kosztorys (zał.1)'!H115,"")</f>
      </c>
      <c r="J240" s="19">
        <f>IF('Spr.wydatki '!A123="EDUKACJA",'Spr.wydatki '!F123,"")</f>
      </c>
      <c r="K240" s="36">
        <f>IF('Spr.wydatki '!A123="MIESZKALNICTWO",'Spr.wydatki '!F123,"")</f>
      </c>
      <c r="L240" s="36">
        <f>IF('Spr.wydatki '!A123="PRACA",'Spr.wydatki '!F123,"")</f>
      </c>
      <c r="M240" s="36">
        <f>IF('Spr.wydatki '!A123="ZDROWIE",'Spr.wydatki '!F123,"")</f>
      </c>
      <c r="N240" s="36"/>
      <c r="O240" s="36">
        <f>IF('Spr.wydatki '!A123="MIESZKALNICTWO",'Spr.wydatki '!G123,"")</f>
      </c>
      <c r="P240" s="36">
        <f>IF('Spr.wydatki '!A123="PRACA",'Spr.wydatki '!G123,"")</f>
      </c>
      <c r="Q240" s="36">
        <f>IF('Spr.wydatki '!A123="ZDROWIE",'Spr.wydatki '!G123,"")</f>
      </c>
      <c r="R240" s="19" t="b">
        <f>AND('Kosztorys (zał.1)'!A115&gt;"",'Kosztorys (zał.1)'!B115&gt;"",'Kosztorys (zał.1)'!E115&gt;"",'Kosztorys (zał.1)'!I115&gt;0)</f>
        <v>0</v>
      </c>
      <c r="S240" s="19" t="b">
        <f>AND('Kosztorys (zał.1)'!A115="",'Kosztorys (zał.1)'!B115="",'Kosztorys (zał.1)'!E115="",'Kosztorys (zał.1)'!I115=0)</f>
        <v>1</v>
      </c>
      <c r="T240" s="19">
        <f t="shared" si="4"/>
        <v>1</v>
      </c>
      <c r="U240" s="19">
        <f t="shared" si="5"/>
        <v>0</v>
      </c>
      <c r="V240" s="19">
        <f t="shared" si="6"/>
        <v>1</v>
      </c>
      <c r="W240" s="26">
        <v>98</v>
      </c>
      <c r="X240" s="19">
        <f>IF('Kosztorys (zał.1)'!A11&gt;"",0,1)</f>
        <v>1</v>
      </c>
      <c r="Y240" s="19">
        <f>IF('Kosztorys (zał.1)'!I11&gt;0,0,1)</f>
        <v>1</v>
      </c>
      <c r="Z240" s="19">
        <f>SUM(X240:Y240)</f>
        <v>2</v>
      </c>
    </row>
    <row r="241" spans="2:26" ht="15">
      <c r="B241" s="19">
        <f>IF('Kosztorys (zał.1)'!A116="EDUKACJA",'Kosztorys (zał.1)'!G116,"")</f>
      </c>
      <c r="C241" s="19">
        <f>IF('Kosztorys (zał.1)'!A116="MIESZKALNICTWO",'Kosztorys (zał.1)'!G116,"")</f>
      </c>
      <c r="D241" s="19">
        <f>IF('Kosztorys (zał.1)'!A116="PRACA",'Kosztorys (zał.1)'!G116,"")</f>
      </c>
      <c r="E241" s="19">
        <f>IF('Kosztorys (zał.1)'!A116="ZDROWIE",'Kosztorys (zał.1)'!G116,"")</f>
      </c>
      <c r="F241" s="19">
        <f>IF('Kosztorys (zał.1)'!A116="EDUKACJA",'Kosztorys (zał.1)'!H116,"")</f>
      </c>
      <c r="G241" s="19">
        <f>IF('Kosztorys (zał.1)'!A116="MIESZKALNICTWO",'Kosztorys (zał.1)'!H116,"")</f>
      </c>
      <c r="H241" s="19">
        <f>IF('Kosztorys (zał.1)'!A116="PRACA",'Kosztorys (zał.1)'!H116,"")</f>
      </c>
      <c r="I241" s="19">
        <f>IF('Kosztorys (zał.1)'!A116="ZDROWIE",'Kosztorys (zał.1)'!H116,"")</f>
      </c>
      <c r="J241" s="19">
        <f>IF('Spr.wydatki '!A124="EDUKACJA",'Spr.wydatki '!F124,"")</f>
      </c>
      <c r="K241" s="36">
        <f>IF('Spr.wydatki '!A124="MIESZKALNICTWO",'Spr.wydatki '!F124,"")</f>
      </c>
      <c r="L241" s="36">
        <f>IF('Spr.wydatki '!A124="PRACA",'Spr.wydatki '!F124,"")</f>
      </c>
      <c r="M241" s="36">
        <f>IF('Spr.wydatki '!A124="ZDROWIE",'Spr.wydatki '!F124,"")</f>
      </c>
      <c r="N241" s="36"/>
      <c r="O241" s="36">
        <f>IF('Spr.wydatki '!A124="MIESZKALNICTWO",'Spr.wydatki '!G124,"")</f>
      </c>
      <c r="P241" s="36">
        <f>IF('Spr.wydatki '!A124="PRACA",'Spr.wydatki '!G124,"")</f>
      </c>
      <c r="Q241" s="36">
        <f>IF('Spr.wydatki '!A124="ZDROWIE",'Spr.wydatki '!G124,"")</f>
      </c>
      <c r="R241" s="19" t="b">
        <f>AND('Kosztorys (zał.1)'!A116&gt;"",'Kosztorys (zał.1)'!B116&gt;"",'Kosztorys (zał.1)'!E116&gt;"",'Kosztorys (zał.1)'!I116&gt;0)</f>
        <v>0</v>
      </c>
      <c r="S241" s="19" t="b">
        <f>AND('Kosztorys (zał.1)'!A116="",'Kosztorys (zał.1)'!B116="",'Kosztorys (zał.1)'!E116="",'Kosztorys (zał.1)'!I116=0)</f>
        <v>1</v>
      </c>
      <c r="T241" s="19">
        <f t="shared" si="4"/>
        <v>1</v>
      </c>
      <c r="U241" s="19">
        <f t="shared" si="5"/>
        <v>0</v>
      </c>
      <c r="V241" s="19">
        <f t="shared" si="6"/>
        <v>1</v>
      </c>
      <c r="W241" s="26">
        <v>99</v>
      </c>
      <c r="X241" s="19">
        <f>IF('Kosztorys (zał.1)'!A12&gt;"",0,1)</f>
        <v>1</v>
      </c>
      <c r="Y241" s="19">
        <f>IF('Kosztorys (zał.1)'!I12&gt;0,0,1)</f>
        <v>1</v>
      </c>
      <c r="Z241" s="19">
        <f>SUM(X241:Y241)</f>
        <v>2</v>
      </c>
    </row>
    <row r="242" spans="2:26" ht="15">
      <c r="B242" s="19">
        <f>IF('Kosztorys (zał.1)'!A117="EDUKACJA",'Kosztorys (zał.1)'!G117,"")</f>
      </c>
      <c r="C242" s="19">
        <f>IF('Kosztorys (zał.1)'!A117="MIESZKALNICTWO",'Kosztorys (zał.1)'!G117,"")</f>
      </c>
      <c r="D242" s="19">
        <f>IF('Kosztorys (zał.1)'!A117="PRACA",'Kosztorys (zał.1)'!G117,"")</f>
      </c>
      <c r="E242" s="19">
        <f>IF('Kosztorys (zał.1)'!A117="ZDROWIE",'Kosztorys (zał.1)'!G117,"")</f>
      </c>
      <c r="F242" s="19">
        <f>IF('Kosztorys (zał.1)'!A117="EDUKACJA",'Kosztorys (zał.1)'!H117,"")</f>
      </c>
      <c r="G242" s="19">
        <f>IF('Kosztorys (zał.1)'!A117="MIESZKALNICTWO",'Kosztorys (zał.1)'!H117,"")</f>
      </c>
      <c r="H242" s="19">
        <f>IF('Kosztorys (zał.1)'!A117="PRACA",'Kosztorys (zał.1)'!H117,"")</f>
      </c>
      <c r="I242" s="19">
        <f>IF('Kosztorys (zał.1)'!A117="ZDROWIE",'Kosztorys (zał.1)'!H117,"")</f>
      </c>
      <c r="J242" s="19">
        <f>IF('Spr.wydatki '!A125="EDUKACJA",'Spr.wydatki '!F125,"")</f>
      </c>
      <c r="K242" s="36">
        <f>IF('Spr.wydatki '!A125="MIESZKALNICTWO",'Spr.wydatki '!F125,"")</f>
      </c>
      <c r="L242" s="36">
        <f>IF('Spr.wydatki '!A125="PRACA",'Spr.wydatki '!F125,"")</f>
      </c>
      <c r="M242" s="36">
        <f>IF('Spr.wydatki '!A125="ZDROWIE",'Spr.wydatki '!F125,"")</f>
      </c>
      <c r="N242" s="36"/>
      <c r="O242" s="36">
        <f>IF('Spr.wydatki '!A125="MIESZKALNICTWO",'Spr.wydatki '!G125,"")</f>
      </c>
      <c r="P242" s="36">
        <f>IF('Spr.wydatki '!A125="PRACA",'Spr.wydatki '!G125,"")</f>
      </c>
      <c r="Q242" s="36">
        <f>IF('Spr.wydatki '!A125="ZDROWIE",'Spr.wydatki '!G125,"")</f>
      </c>
      <c r="R242" s="19" t="b">
        <f>AND('Kosztorys (zał.1)'!A117&gt;"",'Kosztorys (zał.1)'!B117&gt;"",'Kosztorys (zał.1)'!E117&gt;"",'Kosztorys (zał.1)'!I117&gt;0)</f>
        <v>0</v>
      </c>
      <c r="S242" s="19" t="b">
        <f>AND('Kosztorys (zał.1)'!A117="",'Kosztorys (zał.1)'!B117="",'Kosztorys (zał.1)'!E117="",'Kosztorys (zał.1)'!I117=0)</f>
        <v>1</v>
      </c>
      <c r="T242" s="19">
        <f t="shared" si="4"/>
        <v>1</v>
      </c>
      <c r="U242" s="19">
        <f t="shared" si="5"/>
        <v>0</v>
      </c>
      <c r="V242" s="19">
        <f t="shared" si="6"/>
        <v>1</v>
      </c>
      <c r="W242" s="26">
        <v>100</v>
      </c>
      <c r="X242" s="19">
        <f>IF('Kosztorys (zał.1)'!A13&gt;"",0,1)</f>
        <v>1</v>
      </c>
      <c r="Y242" s="19">
        <f>IF('Kosztorys (zał.1)'!I13&gt;0,0,1)</f>
        <v>1</v>
      </c>
      <c r="Z242" s="19">
        <f>SUM(X242:Y242)</f>
        <v>2</v>
      </c>
    </row>
    <row r="243" spans="2:26" ht="15">
      <c r="B243" s="19">
        <f>IF('Kosztorys (zał.1)'!A118="EDUKACJA",'Kosztorys (zał.1)'!G118,"")</f>
      </c>
      <c r="C243" s="19">
        <f>IF('Kosztorys (zał.1)'!A118="MIESZKALNICTWO",'Kosztorys (zał.1)'!G118,"")</f>
      </c>
      <c r="D243" s="19">
        <f>IF('Kosztorys (zał.1)'!A118="PRACA",'Kosztorys (zał.1)'!G118,"")</f>
      </c>
      <c r="E243" s="19">
        <f>IF('Kosztorys (zał.1)'!A118="ZDROWIE",'Kosztorys (zał.1)'!G118,"")</f>
      </c>
      <c r="F243" s="19">
        <f>IF('Kosztorys (zał.1)'!A118="EDUKACJA",'Kosztorys (zał.1)'!H118,"")</f>
      </c>
      <c r="G243" s="19">
        <f>IF('Kosztorys (zał.1)'!A118="MIESZKALNICTWO",'Kosztorys (zał.1)'!H118,"")</f>
      </c>
      <c r="H243" s="19">
        <f>IF('Kosztorys (zał.1)'!A118="PRACA",'Kosztorys (zał.1)'!H118,"")</f>
      </c>
      <c r="I243" s="19">
        <f>IF('Kosztorys (zał.1)'!A118="ZDROWIE",'Kosztorys (zał.1)'!H118,"")</f>
      </c>
      <c r="J243" s="19">
        <f>IF('Spr.wydatki '!A126="EDUKACJA",'Spr.wydatki '!F126,"")</f>
      </c>
      <c r="K243" s="36">
        <f>IF('Spr.wydatki '!A126="MIESZKALNICTWO",'Spr.wydatki '!F126,"")</f>
      </c>
      <c r="L243" s="36">
        <f>IF('Spr.wydatki '!A126="PRACA",'Spr.wydatki '!F126,"")</f>
      </c>
      <c r="M243" s="36">
        <f>IF('Spr.wydatki '!A126="ZDROWIE",'Spr.wydatki '!F126,"")</f>
      </c>
      <c r="N243" s="36"/>
      <c r="O243" s="36">
        <f>IF('Spr.wydatki '!A126="MIESZKALNICTWO",'Spr.wydatki '!G126,"")</f>
      </c>
      <c r="P243" s="36">
        <f>IF('Spr.wydatki '!A126="PRACA",'Spr.wydatki '!G126,"")</f>
      </c>
      <c r="Q243" s="36">
        <f>IF('Spr.wydatki '!A126="ZDROWIE",'Spr.wydatki '!G126,"")</f>
      </c>
      <c r="R243" s="19" t="b">
        <f>AND('Kosztorys (zał.1)'!A118&gt;"",'Kosztorys (zał.1)'!B118&gt;"",'Kosztorys (zał.1)'!E118&gt;"",'Kosztorys (zał.1)'!I118&gt;0)</f>
        <v>0</v>
      </c>
      <c r="S243" s="19" t="b">
        <f>AND('Kosztorys (zał.1)'!A118="",'Kosztorys (zał.1)'!B118="",'Kosztorys (zał.1)'!E118="",'Kosztorys (zał.1)'!I118=0)</f>
        <v>1</v>
      </c>
      <c r="T243" s="19">
        <f t="shared" si="4"/>
        <v>1</v>
      </c>
      <c r="U243" s="19">
        <f t="shared" si="5"/>
        <v>0</v>
      </c>
      <c r="V243" s="19">
        <f t="shared" si="6"/>
        <v>1</v>
      </c>
      <c r="W243" s="26">
        <v>101</v>
      </c>
      <c r="Z243" s="19">
        <f>SUM(Z239:Z242)</f>
        <v>8</v>
      </c>
    </row>
    <row r="244" spans="1:26" ht="15">
      <c r="A244" s="19" t="s">
        <v>151</v>
      </c>
      <c r="B244" s="19">
        <f>SUM(B143:B243)</f>
        <v>0</v>
      </c>
      <c r="C244" s="19">
        <f>SUM(C143:C243)</f>
        <v>0</v>
      </c>
      <c r="D244" s="19">
        <f>SUM(D143:D243)</f>
        <v>0</v>
      </c>
      <c r="E244" s="19">
        <f>SUM(E143:E243)</f>
        <v>0</v>
      </c>
      <c r="F244" s="19">
        <f>SUM(F143:F243)</f>
        <v>0</v>
      </c>
      <c r="G244" s="19">
        <f>SUM(G143:G243)</f>
        <v>0</v>
      </c>
      <c r="H244" s="19">
        <f>SUM(H143:H243)</f>
        <v>0</v>
      </c>
      <c r="I244" s="19">
        <f aca="true" t="shared" si="7" ref="I244:Q244">SUM(I143:I243)</f>
        <v>0</v>
      </c>
      <c r="J244" s="19">
        <f t="shared" si="7"/>
        <v>0</v>
      </c>
      <c r="K244" s="37">
        <f t="shared" si="7"/>
        <v>0</v>
      </c>
      <c r="L244" s="37">
        <f t="shared" si="7"/>
        <v>0</v>
      </c>
      <c r="M244" s="37">
        <f t="shared" si="7"/>
        <v>0</v>
      </c>
      <c r="N244" s="37">
        <f t="shared" si="7"/>
        <v>0</v>
      </c>
      <c r="O244" s="37">
        <f t="shared" si="7"/>
        <v>0</v>
      </c>
      <c r="P244" s="37">
        <f t="shared" si="7"/>
        <v>0</v>
      </c>
      <c r="Q244" s="37">
        <f t="shared" si="7"/>
        <v>0</v>
      </c>
      <c r="V244" s="19">
        <f>SUM(V143:V243)</f>
        <v>101</v>
      </c>
      <c r="W244" s="272">
        <f>IF(V244=W243,1,0)</f>
        <v>1</v>
      </c>
      <c r="Z244" s="272">
        <f>IF(Z243=0,1,0)</f>
        <v>0</v>
      </c>
    </row>
    <row r="245" spans="1:25" ht="1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272">
        <f>W244+J16+Z244</f>
        <v>1</v>
      </c>
      <c r="Y245" s="272" t="str">
        <f>IF(X245=3,"OK","BŁĄD")</f>
        <v>BŁĄD</v>
      </c>
    </row>
    <row r="246" spans="2:6" ht="15">
      <c r="B246" s="19">
        <v>2016</v>
      </c>
      <c r="C246" s="19">
        <v>2017</v>
      </c>
      <c r="D246" s="19">
        <v>2018</v>
      </c>
      <c r="E246" s="19">
        <v>2019</v>
      </c>
      <c r="F246" s="19">
        <v>2020</v>
      </c>
    </row>
    <row r="247" spans="1:24" ht="15">
      <c r="A247" s="19">
        <v>1</v>
      </c>
      <c r="B247" s="80">
        <f>IF($B$246='Wskaźniki (zał.2)'!$E$8,'Wskaźniki (zał.2)'!E10,"")</f>
      </c>
      <c r="C247" s="81">
        <f>IF($C$246='Wskaźniki (zał.2)'!$E$8,'Wskaźniki (zał.2)'!E10,"")</f>
      </c>
      <c r="D247" s="81">
        <f>IF($D$246='Wskaźniki (zał.2)'!$E$8,'Wskaźniki (zał.2)'!E10,"")</f>
      </c>
      <c r="E247" s="81">
        <f>IF($E$246='Wskaźniki (zał.2)'!$E$8,'Wskaźniki (zał.2)'!E10,"")</f>
      </c>
      <c r="F247" s="82">
        <f>IF($F$246='Wskaźniki (zał.2)'!$E$8,'Wskaźniki (zał.2)'!E10,"")</f>
      </c>
      <c r="X247" s="19" t="s">
        <v>348</v>
      </c>
    </row>
    <row r="248" spans="1:28" ht="15">
      <c r="A248" s="19">
        <v>2</v>
      </c>
      <c r="B248" s="80">
        <f>IF($B$246='Wskaźniki (zał.2)'!$E$8,'Wskaźniki (zał.2)'!E11,"")</f>
      </c>
      <c r="C248" s="81">
        <f>IF($C$246='Wskaźniki (zał.2)'!$E$8,'Wskaźniki (zał.2)'!E11,"")</f>
      </c>
      <c r="D248" s="81">
        <f>IF($D$246='Wskaźniki (zał.2)'!$E$8,'Wskaźniki (zał.2)'!E11,"")</f>
      </c>
      <c r="E248" s="81">
        <f>IF($E$246='Wskaźniki (zał.2)'!$E$8,'Wskaźniki (zał.2)'!E11,"")</f>
      </c>
      <c r="F248" s="82">
        <f>IF($F$246='Wskaźniki (zał.2)'!$E$8,'Wskaźniki (zał.2)'!E11,"")</f>
      </c>
      <c r="X248" s="19">
        <v>1</v>
      </c>
      <c r="Y248" s="280" t="b">
        <f>AND('Kosztorys inne (zał.2)'!A17&gt;"",'Kosztorys inne (zał.2)'!B17&gt;"",'Kosztorys inne (zał.2)'!C17&gt;0)</f>
        <v>0</v>
      </c>
      <c r="Z248" s="280" t="b">
        <f>AND('Kosztorys inne (zał.2)'!A17="",'Kosztorys inne (zał.2)'!B17="",'Kosztorys inne (zał.2)'!C17="")</f>
        <v>1</v>
      </c>
      <c r="AA248" s="280">
        <f>IF(Y248=TRUE,1,0)</f>
        <v>0</v>
      </c>
      <c r="AB248" s="280">
        <f>IF(Z248=FALSE,0,1)</f>
        <v>1</v>
      </c>
    </row>
    <row r="249" spans="1:28" ht="15">
      <c r="A249" s="19">
        <v>3</v>
      </c>
      <c r="B249" s="80">
        <f>IF($B$246='Wskaźniki (zał.2)'!$E$8,'Wskaźniki (zał.2)'!E12,"")</f>
      </c>
      <c r="C249" s="81">
        <f>IF($C$246='Wskaźniki (zał.2)'!$E$8,'Wskaźniki (zał.2)'!E12,"")</f>
      </c>
      <c r="D249" s="81">
        <f>IF($D$246='Wskaźniki (zał.2)'!$E$8,'Wskaźniki (zał.2)'!E12,"")</f>
      </c>
      <c r="E249" s="81">
        <f>IF($E$246='Wskaźniki (zał.2)'!$E$8,'Wskaźniki (zał.2)'!E12,"")</f>
      </c>
      <c r="F249" s="82">
        <f>IF($F$246='Wskaźniki (zał.2)'!$E$8,'Wskaźniki (zał.2)'!E12,"")</f>
      </c>
      <c r="X249" s="19">
        <v>2</v>
      </c>
      <c r="Y249" s="280" t="b">
        <f>AND('Kosztorys inne (zał.2)'!A18&gt;"",'Kosztorys inne (zał.2)'!B18&gt;"",'Kosztorys inne (zał.2)'!C18&gt;0)</f>
        <v>0</v>
      </c>
      <c r="Z249" s="280" t="b">
        <f>AND('Kosztorys inne (zał.2)'!A18="",'Kosztorys inne (zał.2)'!B18="",'Kosztorys inne (zał.2)'!C18="")</f>
        <v>1</v>
      </c>
      <c r="AA249" s="280">
        <f aca="true" t="shared" si="8" ref="AA249:AA271">IF(Y249=TRUE,1,0)</f>
        <v>0</v>
      </c>
      <c r="AB249" s="280">
        <f aca="true" t="shared" si="9" ref="AB249:AB271">IF(Z249=FALSE,0,1)</f>
        <v>1</v>
      </c>
    </row>
    <row r="250" spans="1:28" ht="15">
      <c r="A250" s="19">
        <v>4</v>
      </c>
      <c r="B250" s="80">
        <f>IF($B$246='Wskaźniki (zał.2)'!$E$8,'Wskaźniki (zał.2)'!E13,"")</f>
      </c>
      <c r="C250" s="81">
        <f>IF($C$246='Wskaźniki (zał.2)'!$E$8,'Wskaźniki (zał.2)'!E13,"")</f>
      </c>
      <c r="D250" s="81">
        <f>IF($D$246='Wskaźniki (zał.2)'!$E$8,'Wskaźniki (zał.2)'!E13,"")</f>
      </c>
      <c r="E250" s="81">
        <f>IF($E$246='Wskaźniki (zał.2)'!$E$8,'Wskaźniki (zał.2)'!E13,"")</f>
      </c>
      <c r="F250" s="82">
        <f>IF($F$246='Wskaźniki (zał.2)'!$E$8,'Wskaźniki (zał.2)'!E13,"")</f>
      </c>
      <c r="X250" s="19">
        <v>3</v>
      </c>
      <c r="Y250" s="280" t="b">
        <f>AND('Kosztorys inne (zał.2)'!A19&gt;"",'Kosztorys inne (zał.2)'!B19&gt;"",'Kosztorys inne (zał.2)'!C19&gt;0)</f>
        <v>0</v>
      </c>
      <c r="Z250" s="280" t="b">
        <f>AND('Kosztorys inne (zał.2)'!A19="",'Kosztorys inne (zał.2)'!B19="",'Kosztorys inne (zał.2)'!C19="")</f>
        <v>1</v>
      </c>
      <c r="AA250" s="280">
        <f t="shared" si="8"/>
        <v>0</v>
      </c>
      <c r="AB250" s="280">
        <f t="shared" si="9"/>
        <v>1</v>
      </c>
    </row>
    <row r="251" spans="1:28" ht="15">
      <c r="A251" s="19">
        <v>5</v>
      </c>
      <c r="B251" s="80">
        <f>IF($B$246='Wskaźniki (zał.2)'!$E$8,'Wskaźniki (zał.2)'!E14,"")</f>
      </c>
      <c r="C251" s="81">
        <f>IF($C$246='Wskaźniki (zał.2)'!$E$8,'Wskaźniki (zał.2)'!E14,"")</f>
      </c>
      <c r="D251" s="81">
        <f>IF($D$246='Wskaźniki (zał.2)'!$E$8,'Wskaźniki (zał.2)'!E14,"")</f>
      </c>
      <c r="E251" s="81">
        <f>IF($E$246='Wskaźniki (zał.2)'!$E$8,'Wskaźniki (zał.2)'!E14,"")</f>
      </c>
      <c r="F251" s="82">
        <f>IF($F$246='Wskaźniki (zał.2)'!$E$8,'Wskaźniki (zał.2)'!E14,"")</f>
      </c>
      <c r="X251" s="19">
        <v>4</v>
      </c>
      <c r="Y251" s="280" t="b">
        <f>AND('Kosztorys inne (zał.2)'!A20&gt;"",'Kosztorys inne (zał.2)'!B20&gt;"",'Kosztorys inne (zał.2)'!C20&gt;0)</f>
        <v>0</v>
      </c>
      <c r="Z251" s="280" t="b">
        <f>AND('Kosztorys inne (zał.2)'!A20="",'Kosztorys inne (zał.2)'!B20="",'Kosztorys inne (zał.2)'!C20="")</f>
        <v>1</v>
      </c>
      <c r="AA251" s="280">
        <f t="shared" si="8"/>
        <v>0</v>
      </c>
      <c r="AB251" s="280">
        <f t="shared" si="9"/>
        <v>1</v>
      </c>
    </row>
    <row r="252" spans="1:28" ht="15">
      <c r="A252" s="19">
        <v>7</v>
      </c>
      <c r="B252" s="81">
        <f>IF($B$246='Wskaźniki (zał.2)'!$E$8,'Wskaźniki (zał.2)'!E16,"")</f>
      </c>
      <c r="C252" s="81">
        <f>IF($C$246='Wskaźniki (zał.2)'!$E$8,'Wskaźniki (zał.2)'!E16,"")</f>
      </c>
      <c r="D252" s="81">
        <f>IF($D$246='Wskaźniki (zał.2)'!$E$8,'Wskaźniki (zał.2)'!E16,"")</f>
      </c>
      <c r="E252" s="81">
        <f>IF($E$246='Wskaźniki (zał.2)'!$E$8,'Wskaźniki (zał.2)'!E16,"")</f>
      </c>
      <c r="F252" s="82">
        <f>IF($F$246='Wskaźniki (zał.2)'!$E$8,'Wskaźniki (zał.2)'!E16,"")</f>
      </c>
      <c r="X252" s="19">
        <v>5</v>
      </c>
      <c r="Y252" s="280" t="b">
        <f>AND('Kosztorys inne (zał.2)'!A21&gt;"",'Kosztorys inne (zał.2)'!B21&gt;"",'Kosztorys inne (zał.2)'!C21&gt;0)</f>
        <v>0</v>
      </c>
      <c r="Z252" s="280" t="b">
        <f>AND('Kosztorys inne (zał.2)'!A21="",'Kosztorys inne (zał.2)'!B21="",'Kosztorys inne (zał.2)'!C21="")</f>
        <v>1</v>
      </c>
      <c r="AA252" s="280">
        <f t="shared" si="8"/>
        <v>0</v>
      </c>
      <c r="AB252" s="280">
        <f t="shared" si="9"/>
        <v>1</v>
      </c>
    </row>
    <row r="253" spans="1:28" ht="15">
      <c r="A253" s="19">
        <v>8</v>
      </c>
      <c r="B253" s="80">
        <f>IF($B$246='Wskaźniki (zał.2)'!$E$8,'Wskaźniki (zał.2)'!E18,"")</f>
      </c>
      <c r="C253" s="81">
        <f>IF($C$246='Wskaźniki (zał.2)'!$E$8,'Wskaźniki (zał.2)'!E18,"")</f>
      </c>
      <c r="D253" s="81">
        <f>IF($D$246='Wskaźniki (zał.2)'!$E$8,'Wskaźniki (zał.2)'!E18,"")</f>
      </c>
      <c r="E253" s="81">
        <f>IF($E$246='Wskaźniki (zał.2)'!$E$8,'Wskaźniki (zał.2)'!E18,"")</f>
      </c>
      <c r="F253" s="82">
        <f>IF($F$246='Wskaźniki (zał.2)'!$E$8,'Wskaźniki (zał.2)'!E18,"")</f>
      </c>
      <c r="X253" s="19">
        <v>6</v>
      </c>
      <c r="Y253" s="280" t="b">
        <f>AND('Kosztorys inne (zał.2)'!A22&gt;"",'Kosztorys inne (zał.2)'!B22&gt;"",'Kosztorys inne (zał.2)'!C22&gt;0)</f>
        <v>0</v>
      </c>
      <c r="Z253" s="280" t="b">
        <f>AND('Kosztorys inne (zał.2)'!A22="",'Kosztorys inne (zał.2)'!B22="",'Kosztorys inne (zał.2)'!C22="")</f>
        <v>1</v>
      </c>
      <c r="AA253" s="280">
        <f t="shared" si="8"/>
        <v>0</v>
      </c>
      <c r="AB253" s="280">
        <f t="shared" si="9"/>
        <v>1</v>
      </c>
    </row>
    <row r="254" spans="1:28" ht="15">
      <c r="A254" s="19">
        <v>9</v>
      </c>
      <c r="B254" s="80">
        <f>IF($B$246='Wskaźniki (zał.2)'!$E$8,'Wskaźniki (zał.2)'!E19,"")</f>
      </c>
      <c r="C254" s="81">
        <f>IF($C$246='Wskaźniki (zał.2)'!$E$8,'Wskaźniki (zał.2)'!E19,"")</f>
      </c>
      <c r="D254" s="81">
        <f>IF($D$246='Wskaźniki (zał.2)'!$E$8,'Wskaźniki (zał.2)'!E19,"")</f>
      </c>
      <c r="E254" s="81">
        <f>IF($E$246='Wskaźniki (zał.2)'!$E$8,'Wskaźniki (zał.2)'!E19,"")</f>
      </c>
      <c r="F254" s="82">
        <f>IF($F$246='Wskaźniki (zał.2)'!$E$8,'Wskaźniki (zał.2)'!E19,"")</f>
      </c>
      <c r="X254" s="19">
        <v>7</v>
      </c>
      <c r="Y254" s="280" t="b">
        <f>AND('Kosztorys inne (zał.2)'!A23&gt;"",'Kosztorys inne (zał.2)'!B23&gt;"",'Kosztorys inne (zał.2)'!C23&gt;0)</f>
        <v>0</v>
      </c>
      <c r="Z254" s="280" t="b">
        <f>AND('Kosztorys inne (zał.2)'!A23="",'Kosztorys inne (zał.2)'!B23="",'Kosztorys inne (zał.2)'!C23="")</f>
        <v>1</v>
      </c>
      <c r="AA254" s="280">
        <f t="shared" si="8"/>
        <v>0</v>
      </c>
      <c r="AB254" s="280">
        <f t="shared" si="9"/>
        <v>1</v>
      </c>
    </row>
    <row r="255" spans="1:28" ht="15">
      <c r="A255" s="19">
        <v>10</v>
      </c>
      <c r="B255" s="80">
        <f>IF($B$246='Wskaźniki (zał.2)'!$E$8,'Wskaźniki (zał.2)'!E20,"")</f>
      </c>
      <c r="C255" s="81">
        <f>IF($C$246='Wskaźniki (zał.2)'!$E$8,'Wskaźniki (zał.2)'!E20,"")</f>
      </c>
      <c r="D255" s="81">
        <f>IF($D$246='Wskaźniki (zał.2)'!$E$8,'Wskaźniki (zał.2)'!E20,"")</f>
      </c>
      <c r="E255" s="81">
        <f>IF($E$246='Wskaźniki (zał.2)'!$E$8,'Wskaźniki (zał.2)'!E20,"")</f>
      </c>
      <c r="F255" s="82">
        <f>IF($F$246='Wskaźniki (zał.2)'!$E$8,'Wskaźniki (zał.2)'!E20,"")</f>
      </c>
      <c r="X255" s="19">
        <v>8</v>
      </c>
      <c r="Y255" s="280" t="b">
        <f>AND('Kosztorys inne (zał.2)'!A24&gt;"",'Kosztorys inne (zał.2)'!B24&gt;"",'Kosztorys inne (zał.2)'!C24&gt;0)</f>
        <v>0</v>
      </c>
      <c r="Z255" s="280" t="b">
        <f>AND('Kosztorys inne (zał.2)'!A24="",'Kosztorys inne (zał.2)'!B24="",'Kosztorys inne (zał.2)'!C24="")</f>
        <v>1</v>
      </c>
      <c r="AA255" s="280">
        <f t="shared" si="8"/>
        <v>0</v>
      </c>
      <c r="AB255" s="280">
        <f t="shared" si="9"/>
        <v>1</v>
      </c>
    </row>
    <row r="256" spans="1:28" ht="15">
      <c r="A256" s="19">
        <v>11</v>
      </c>
      <c r="B256" s="80">
        <f>IF($B$246='Wskaźniki (zał.2)'!$E$8,'Wskaźniki (zał.2)'!E21,"")</f>
      </c>
      <c r="C256" s="81">
        <f>IF($C$246='Wskaźniki (zał.2)'!$E$8,'Wskaźniki (zał.2)'!E21,"")</f>
      </c>
      <c r="D256" s="81">
        <f>IF($D$246='Wskaźniki (zał.2)'!$E$8,'Wskaźniki (zał.2)'!E21,"")</f>
      </c>
      <c r="E256" s="81">
        <f>IF($E$246='Wskaźniki (zał.2)'!$E$8,'Wskaźniki (zał.2)'!E21,"")</f>
      </c>
      <c r="F256" s="82">
        <f>IF($F$246='Wskaźniki (zał.2)'!$E$8,'Wskaźniki (zał.2)'!E21,"")</f>
      </c>
      <c r="X256" s="19">
        <v>9</v>
      </c>
      <c r="Y256" s="280" t="b">
        <f>AND('Kosztorys inne (zał.2)'!A25&gt;"",'Kosztorys inne (zał.2)'!B25&gt;"",'Kosztorys inne (zał.2)'!C25&gt;0)</f>
        <v>0</v>
      </c>
      <c r="Z256" s="280" t="b">
        <f>AND('Kosztorys inne (zał.2)'!A25="",'Kosztorys inne (zał.2)'!B25="",'Kosztorys inne (zał.2)'!C25="")</f>
        <v>1</v>
      </c>
      <c r="AA256" s="280">
        <f t="shared" si="8"/>
        <v>0</v>
      </c>
      <c r="AB256" s="280">
        <f t="shared" si="9"/>
        <v>1</v>
      </c>
    </row>
    <row r="257" spans="1:28" ht="15">
      <c r="A257" s="19">
        <v>12</v>
      </c>
      <c r="B257" s="82">
        <f>IF($B$246='Wskaźniki (zał.2)'!$E$8,'Wskaźniki (zał.2)'!E23,"")</f>
      </c>
      <c r="C257" s="81">
        <f>IF($C$246='Wskaźniki (zał.2)'!$E$8,'Wskaźniki (zał.2)'!E23,"")</f>
      </c>
      <c r="D257" s="81">
        <f>IF($D$246='Wskaźniki (zał.2)'!$E$8,'Wskaźniki (zał.2)'!E23,"")</f>
      </c>
      <c r="E257" s="81">
        <f>IF($E$246='Wskaźniki (zał.2)'!$E$8,'Wskaźniki (zał.2)'!E23,"")</f>
      </c>
      <c r="F257" s="82">
        <f>IF($F$246='Wskaźniki (zał.2)'!$E$8,'Wskaźniki (zał.2)'!E23,"")</f>
      </c>
      <c r="X257" s="19">
        <v>10</v>
      </c>
      <c r="Y257" s="280" t="b">
        <f>AND('Kosztorys inne (zał.2)'!A26&gt;"",'Kosztorys inne (zał.2)'!B26&gt;"",'Kosztorys inne (zał.2)'!C26&gt;0)</f>
        <v>0</v>
      </c>
      <c r="Z257" s="280" t="b">
        <f>AND('Kosztorys inne (zał.2)'!A26="",'Kosztorys inne (zał.2)'!B26="",'Kosztorys inne (zał.2)'!C26="")</f>
        <v>1</v>
      </c>
      <c r="AA257" s="280">
        <f t="shared" si="8"/>
        <v>0</v>
      </c>
      <c r="AB257" s="280">
        <f t="shared" si="9"/>
        <v>1</v>
      </c>
    </row>
    <row r="258" spans="1:28" ht="15">
      <c r="A258" s="19">
        <v>6</v>
      </c>
      <c r="B258" s="82">
        <f>IF($B$246='Wskaźniki (zał.2)'!$E$8,Program!F37,"")</f>
      </c>
      <c r="C258" s="81">
        <f>IF($C$246='Wskaźniki (zał.2)'!$E$8,Program!F37,"")</f>
      </c>
      <c r="D258" s="83">
        <f>IF(D246='Wskaźniki (zał.2)'!E8,Program!F37,"")</f>
      </c>
      <c r="E258" s="83">
        <f>IF(E246='Wskaźniki (zał.2)'!E8,Program!F37,"")</f>
      </c>
      <c r="F258" s="83">
        <f>IF(F246='Wskaźniki (zał.2)'!E8,Program!F37,"")</f>
      </c>
      <c r="X258" s="19">
        <v>11</v>
      </c>
      <c r="Y258" s="280" t="b">
        <f>AND('Kosztorys inne (zał.2)'!A27&gt;"",'Kosztorys inne (zał.2)'!B27&gt;"",'Kosztorys inne (zał.2)'!C27&gt;0)</f>
        <v>0</v>
      </c>
      <c r="Z258" s="280" t="b">
        <f>AND('Kosztorys inne (zał.2)'!A27="",'Kosztorys inne (zał.2)'!B27="",'Kosztorys inne (zał.2)'!C27="")</f>
        <v>1</v>
      </c>
      <c r="AA258" s="280">
        <f t="shared" si="8"/>
        <v>0</v>
      </c>
      <c r="AB258" s="280">
        <f t="shared" si="9"/>
        <v>1</v>
      </c>
    </row>
    <row r="259" spans="1:28" ht="1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X259" s="19">
        <v>12</v>
      </c>
      <c r="Y259" s="280" t="b">
        <f>AND('Kosztorys inne (zał.2)'!A28&gt;"",'Kosztorys inne (zał.2)'!B28&gt;"",'Kosztorys inne (zał.2)'!C28&gt;0)</f>
        <v>0</v>
      </c>
      <c r="Z259" s="280" t="b">
        <f>AND('Kosztorys inne (zał.2)'!A28="",'Kosztorys inne (zał.2)'!B28="",'Kosztorys inne (zał.2)'!C28="")</f>
        <v>1</v>
      </c>
      <c r="AA259" s="280">
        <f t="shared" si="8"/>
        <v>0</v>
      </c>
      <c r="AB259" s="280">
        <f t="shared" si="9"/>
        <v>1</v>
      </c>
    </row>
    <row r="260" spans="1:28" ht="15">
      <c r="A260" s="34" t="s">
        <v>340</v>
      </c>
      <c r="B260" s="88">
        <f>IF(Wniosek!A23&gt;"",1,0)</f>
        <v>0</v>
      </c>
      <c r="C260" s="88">
        <f>Sprawozdanie!A15</f>
        <v>0</v>
      </c>
      <c r="D260" s="88">
        <f>IF(C260&gt;"",1,0)</f>
        <v>0</v>
      </c>
      <c r="E260" s="88"/>
      <c r="G260" s="19" t="s">
        <v>342</v>
      </c>
      <c r="H260" s="19">
        <f>IF('Kosztorys inne (zał.2)'!A17&gt;"",1,0)</f>
        <v>0</v>
      </c>
      <c r="I260" s="19">
        <f>IF('Kosztorys inne (zał.2)'!D17="",0,1)</f>
        <v>0</v>
      </c>
      <c r="J260" s="19">
        <f>SUM(H260:I260)</f>
        <v>0</v>
      </c>
      <c r="M260" s="19" t="s">
        <v>348</v>
      </c>
      <c r="N260" s="19">
        <f>IF('Kosztorys inne (zał.2)'!C10="",0,1)</f>
        <v>1</v>
      </c>
      <c r="O260" s="19">
        <f>IF('Kosztorys inne (zał.2)'!D10="",0,1)</f>
        <v>1</v>
      </c>
      <c r="X260" s="19">
        <v>13</v>
      </c>
      <c r="Y260" s="280" t="b">
        <f>AND('Kosztorys inne (zał.2)'!A29&gt;"",'Kosztorys inne (zał.2)'!B29&gt;"",'Kosztorys inne (zał.2)'!C29&gt;0)</f>
        <v>0</v>
      </c>
      <c r="Z260" s="280" t="b">
        <f>AND('Kosztorys inne (zał.2)'!A29="",'Kosztorys inne (zał.2)'!B29="",'Kosztorys inne (zał.2)'!C29="")</f>
        <v>1</v>
      </c>
      <c r="AA260" s="280">
        <f t="shared" si="8"/>
        <v>0</v>
      </c>
      <c r="AB260" s="280">
        <f t="shared" si="9"/>
        <v>1</v>
      </c>
    </row>
    <row r="261" spans="2:28" ht="15">
      <c r="B261" s="88">
        <f>IF(Wniosek!A24&gt;"",1,0)</f>
        <v>0</v>
      </c>
      <c r="C261" s="88">
        <f>Sprawozdanie!A18</f>
        <v>0</v>
      </c>
      <c r="D261" s="88">
        <f aca="true" t="shared" si="10" ref="D261:D278">IF(C261&gt;"",1,0)</f>
        <v>0</v>
      </c>
      <c r="E261" s="88"/>
      <c r="H261" s="19">
        <f>IF('Kosztorys inne (zał.2)'!A18&gt;"",1,0)</f>
        <v>0</v>
      </c>
      <c r="I261" s="19">
        <f>IF('Kosztorys inne (zał.2)'!D18="",0,1)</f>
        <v>0</v>
      </c>
      <c r="J261" s="19">
        <f aca="true" t="shared" si="11" ref="J261:J287">SUM(H261:I261)</f>
        <v>0</v>
      </c>
      <c r="N261" s="19">
        <f>IF('Kosztorys inne (zał.2)'!C11="",0,1)</f>
        <v>1</v>
      </c>
      <c r="O261" s="19">
        <f>IF('Kosztorys inne (zał.2)'!D11="",0,1)</f>
        <v>1</v>
      </c>
      <c r="X261" s="19">
        <v>14</v>
      </c>
      <c r="Y261" s="280" t="b">
        <f>AND('Kosztorys inne (zał.2)'!A30&gt;"",'Kosztorys inne (zał.2)'!B30&gt;"",'Kosztorys inne (zał.2)'!C30&gt;0)</f>
        <v>0</v>
      </c>
      <c r="Z261" s="280" t="b">
        <f>AND('Kosztorys inne (zał.2)'!A30="",'Kosztorys inne (zał.2)'!B30="",'Kosztorys inne (zał.2)'!C30="")</f>
        <v>1</v>
      </c>
      <c r="AA261" s="280">
        <f t="shared" si="8"/>
        <v>0</v>
      </c>
      <c r="AB261" s="280">
        <f t="shared" si="9"/>
        <v>1</v>
      </c>
    </row>
    <row r="262" spans="2:28" ht="15">
      <c r="B262" s="88">
        <f>IF(Wniosek!A25&gt;"",1,0)</f>
        <v>0</v>
      </c>
      <c r="C262" s="88">
        <f>Sprawozdanie!A21</f>
        <v>0</v>
      </c>
      <c r="D262" s="88">
        <f t="shared" si="10"/>
        <v>0</v>
      </c>
      <c r="E262" s="88"/>
      <c r="H262" s="19">
        <f>IF('Kosztorys inne (zał.2)'!A19&gt;"",1,0)</f>
        <v>0</v>
      </c>
      <c r="I262" s="19">
        <f>IF('Kosztorys inne (zał.2)'!D19="",0,1)</f>
        <v>0</v>
      </c>
      <c r="J262" s="19">
        <f t="shared" si="11"/>
        <v>0</v>
      </c>
      <c r="N262" s="19">
        <f>IF('Kosztorys inne (zał.2)'!C12="",0,1)</f>
        <v>1</v>
      </c>
      <c r="O262" s="19">
        <f>IF('Kosztorys inne (zał.2)'!D12="",0,1)</f>
        <v>1</v>
      </c>
      <c r="X262" s="19">
        <v>15</v>
      </c>
      <c r="Y262" s="280" t="b">
        <f>AND('Kosztorys inne (zał.2)'!A31&gt;"",'Kosztorys inne (zał.2)'!B31&gt;"",'Kosztorys inne (zał.2)'!C31&gt;0)</f>
        <v>0</v>
      </c>
      <c r="Z262" s="280" t="b">
        <f>AND('Kosztorys inne (zał.2)'!A31="",'Kosztorys inne (zał.2)'!B31="",'Kosztorys inne (zał.2)'!C31="")</f>
        <v>1</v>
      </c>
      <c r="AA262" s="280">
        <f t="shared" si="8"/>
        <v>0</v>
      </c>
      <c r="AB262" s="280">
        <f t="shared" si="9"/>
        <v>1</v>
      </c>
    </row>
    <row r="263" spans="2:28" ht="15">
      <c r="B263" s="88">
        <f>IF(Wniosek!A26&gt;"",1,0)</f>
        <v>0</v>
      </c>
      <c r="C263" s="88">
        <f>Sprawozdanie!A24</f>
        <v>0</v>
      </c>
      <c r="D263" s="88">
        <f t="shared" si="10"/>
        <v>0</v>
      </c>
      <c r="E263" s="88"/>
      <c r="H263" s="19">
        <f>IF('Kosztorys inne (zał.2)'!A20&gt;"",1,0)</f>
        <v>0</v>
      </c>
      <c r="I263" s="19">
        <f>IF('Kosztorys inne (zał.2)'!D20="",0,1)</f>
        <v>0</v>
      </c>
      <c r="J263" s="19">
        <f t="shared" si="11"/>
        <v>0</v>
      </c>
      <c r="N263" s="19">
        <f>IF('Kosztorys inne (zał.2)'!C13="",0,1)</f>
        <v>1</v>
      </c>
      <c r="O263" s="19">
        <f>IF('Kosztorys inne (zał.2)'!D13="",0,1)</f>
        <v>1</v>
      </c>
      <c r="X263" s="19">
        <v>16</v>
      </c>
      <c r="Y263" s="280" t="b">
        <f>AND('Kosztorys inne (zał.2)'!A32&gt;"",'Kosztorys inne (zał.2)'!B32&gt;"",'Kosztorys inne (zał.2)'!C32&gt;0)</f>
        <v>0</v>
      </c>
      <c r="Z263" s="280" t="b">
        <f>AND('Kosztorys inne (zał.2)'!A32="",'Kosztorys inne (zał.2)'!B32="",'Kosztorys inne (zał.2)'!C32="")</f>
        <v>1</v>
      </c>
      <c r="AA263" s="280">
        <f t="shared" si="8"/>
        <v>0</v>
      </c>
      <c r="AB263" s="280">
        <f t="shared" si="9"/>
        <v>1</v>
      </c>
    </row>
    <row r="264" spans="2:28" ht="15">
      <c r="B264" s="88">
        <f>IF(Wniosek!A27&gt;"",1,0)</f>
        <v>0</v>
      </c>
      <c r="C264" s="88">
        <f>Sprawozdanie!A27</f>
        <v>0</v>
      </c>
      <c r="D264" s="88">
        <f t="shared" si="10"/>
        <v>0</v>
      </c>
      <c r="E264" s="88"/>
      <c r="H264" s="19">
        <f>IF('Kosztorys inne (zał.2)'!A21&gt;"",1,0)</f>
        <v>0</v>
      </c>
      <c r="I264" s="19">
        <f>IF('Kosztorys inne (zał.2)'!D21="",0,1)</f>
        <v>0</v>
      </c>
      <c r="J264" s="19">
        <f t="shared" si="11"/>
        <v>0</v>
      </c>
      <c r="N264" s="19">
        <f>SUM(N260:N263)</f>
        <v>4</v>
      </c>
      <c r="O264" s="19">
        <f>SUM(O260:O263)</f>
        <v>4</v>
      </c>
      <c r="X264" s="19">
        <v>17</v>
      </c>
      <c r="Y264" s="280" t="b">
        <f>AND('Kosztorys inne (zał.2)'!A33&gt;"",'Kosztorys inne (zał.2)'!B33&gt;"",'Kosztorys inne (zał.2)'!C33&gt;0)</f>
        <v>0</v>
      </c>
      <c r="Z264" s="280" t="b">
        <f>AND('Kosztorys inne (zał.2)'!A33="",'Kosztorys inne (zał.2)'!B33="",'Kosztorys inne (zał.2)'!C33="")</f>
        <v>1</v>
      </c>
      <c r="AA264" s="280">
        <f t="shared" si="8"/>
        <v>0</v>
      </c>
      <c r="AB264" s="280">
        <f t="shared" si="9"/>
        <v>1</v>
      </c>
    </row>
    <row r="265" spans="2:28" ht="15">
      <c r="B265" s="88">
        <f>IF(Wniosek!A28&gt;"",1,0)</f>
        <v>0</v>
      </c>
      <c r="C265" s="88">
        <f>Sprawozdanie!A30</f>
        <v>0</v>
      </c>
      <c r="D265" s="88">
        <f t="shared" si="10"/>
        <v>0</v>
      </c>
      <c r="E265" s="88"/>
      <c r="H265" s="19">
        <f>IF('Kosztorys inne (zał.2)'!A22&gt;"",1,0)</f>
        <v>0</v>
      </c>
      <c r="I265" s="19">
        <f>IF('Kosztorys inne (zał.2)'!D22="",0,1)</f>
        <v>0</v>
      </c>
      <c r="J265" s="19">
        <f t="shared" si="11"/>
        <v>0</v>
      </c>
      <c r="X265" s="19">
        <v>18</v>
      </c>
      <c r="Y265" s="280" t="b">
        <f>AND('Kosztorys inne (zał.2)'!A34&gt;"",'Kosztorys inne (zał.2)'!B34&gt;"",'Kosztorys inne (zał.2)'!C34&gt;0)</f>
        <v>0</v>
      </c>
      <c r="Z265" s="280" t="b">
        <f>AND('Kosztorys inne (zał.2)'!A34="",'Kosztorys inne (zał.2)'!B34="",'Kosztorys inne (zał.2)'!C34="")</f>
        <v>1</v>
      </c>
      <c r="AA265" s="280">
        <f t="shared" si="8"/>
        <v>0</v>
      </c>
      <c r="AB265" s="280">
        <f t="shared" si="9"/>
        <v>1</v>
      </c>
    </row>
    <row r="266" spans="2:28" ht="15">
      <c r="B266" s="88">
        <f>IF(Wniosek!A29&gt;"",1,0)</f>
        <v>0</v>
      </c>
      <c r="C266" s="88">
        <f>Sprawozdanie!A33</f>
        <v>0</v>
      </c>
      <c r="D266" s="88">
        <f t="shared" si="10"/>
        <v>0</v>
      </c>
      <c r="E266" s="88"/>
      <c r="H266" s="19">
        <f>IF('Kosztorys inne (zał.2)'!A23&gt;"",1,0)</f>
        <v>0</v>
      </c>
      <c r="I266" s="19">
        <f>IF('Kosztorys inne (zał.2)'!D23="",0,1)</f>
        <v>0</v>
      </c>
      <c r="J266" s="19">
        <f t="shared" si="11"/>
        <v>0</v>
      </c>
      <c r="X266" s="19">
        <v>19</v>
      </c>
      <c r="Y266" s="280" t="b">
        <f>AND('Kosztorys inne (zał.2)'!A35&gt;"",'Kosztorys inne (zał.2)'!B35&gt;"",'Kosztorys inne (zał.2)'!C35&gt;0)</f>
        <v>0</v>
      </c>
      <c r="Z266" s="280" t="b">
        <f>AND('Kosztorys inne (zał.2)'!A35="",'Kosztorys inne (zał.2)'!B35="",'Kosztorys inne (zał.2)'!C35="")</f>
        <v>1</v>
      </c>
      <c r="AA266" s="280">
        <f t="shared" si="8"/>
        <v>0</v>
      </c>
      <c r="AB266" s="280">
        <f t="shared" si="9"/>
        <v>1</v>
      </c>
    </row>
    <row r="267" spans="2:28" ht="15">
      <c r="B267" s="88">
        <f>IF(Wniosek!A30&gt;"",1,0)</f>
        <v>0</v>
      </c>
      <c r="C267" s="88">
        <f>Sprawozdanie!A36</f>
        <v>0</v>
      </c>
      <c r="D267" s="88">
        <f t="shared" si="10"/>
        <v>0</v>
      </c>
      <c r="E267" s="88"/>
      <c r="H267" s="19">
        <f>IF('Kosztorys inne (zał.2)'!A24&gt;"",1,0)</f>
        <v>0</v>
      </c>
      <c r="I267" s="19">
        <f>IF('Kosztorys inne (zał.2)'!D24="",0,1)</f>
        <v>0</v>
      </c>
      <c r="J267" s="19">
        <f t="shared" si="11"/>
        <v>0</v>
      </c>
      <c r="X267" s="19">
        <v>20</v>
      </c>
      <c r="Y267" s="280" t="b">
        <f>AND('Kosztorys inne (zał.2)'!A36&gt;"",'Kosztorys inne (zał.2)'!B36&gt;"",'Kosztorys inne (zał.2)'!C36&gt;0)</f>
        <v>0</v>
      </c>
      <c r="Z267" s="280" t="b">
        <f>AND('Kosztorys inne (zał.2)'!A36="",'Kosztorys inne (zał.2)'!B36="",'Kosztorys inne (zał.2)'!C36="")</f>
        <v>1</v>
      </c>
      <c r="AA267" s="280">
        <f t="shared" si="8"/>
        <v>0</v>
      </c>
      <c r="AB267" s="280">
        <f t="shared" si="9"/>
        <v>1</v>
      </c>
    </row>
    <row r="268" spans="2:28" ht="15">
      <c r="B268" s="88">
        <f>IF(Wniosek!A31&gt;"",1,0)</f>
        <v>0</v>
      </c>
      <c r="C268" s="88">
        <f>Sprawozdanie!A39</f>
        <v>0</v>
      </c>
      <c r="D268" s="88">
        <f t="shared" si="10"/>
        <v>0</v>
      </c>
      <c r="E268" s="88"/>
      <c r="H268" s="19">
        <f>IF('Kosztorys inne (zał.2)'!A25&gt;"",1,0)</f>
        <v>0</v>
      </c>
      <c r="I268" s="19">
        <f>IF('Kosztorys inne (zał.2)'!D25="",0,1)</f>
        <v>0</v>
      </c>
      <c r="J268" s="19">
        <f t="shared" si="11"/>
        <v>0</v>
      </c>
      <c r="X268" s="19">
        <v>21</v>
      </c>
      <c r="Y268" s="280" t="b">
        <f>AND('Kosztorys inne (zał.2)'!A37&gt;"",'Kosztorys inne (zał.2)'!B37&gt;"",'Kosztorys inne (zał.2)'!C37&gt;0)</f>
        <v>0</v>
      </c>
      <c r="Z268" s="280" t="b">
        <f>AND('Kosztorys inne (zał.2)'!A37="",'Kosztorys inne (zał.2)'!B37="",'Kosztorys inne (zał.2)'!C37="")</f>
        <v>1</v>
      </c>
      <c r="AA268" s="280">
        <f t="shared" si="8"/>
        <v>0</v>
      </c>
      <c r="AB268" s="280">
        <f t="shared" si="9"/>
        <v>1</v>
      </c>
    </row>
    <row r="269" spans="2:28" ht="15">
      <c r="B269" s="88">
        <f>IF(Wniosek!A32&gt;"",1,0)</f>
        <v>0</v>
      </c>
      <c r="C269" s="88">
        <f>Sprawozdanie!A42</f>
        <v>0</v>
      </c>
      <c r="D269" s="88">
        <f t="shared" si="10"/>
        <v>0</v>
      </c>
      <c r="E269" s="88"/>
      <c r="H269" s="19">
        <f>IF('Kosztorys inne (zał.2)'!A26&gt;"",1,0)</f>
        <v>0</v>
      </c>
      <c r="I269" s="19">
        <f>IF('Kosztorys inne (zał.2)'!D26="",0,1)</f>
        <v>0</v>
      </c>
      <c r="J269" s="19">
        <f t="shared" si="11"/>
        <v>0</v>
      </c>
      <c r="X269" s="19">
        <v>22</v>
      </c>
      <c r="Y269" s="280" t="b">
        <f>AND('Kosztorys inne (zał.2)'!A38&gt;"",'Kosztorys inne (zał.2)'!B38&gt;"",'Kosztorys inne (zał.2)'!C38&gt;0)</f>
        <v>0</v>
      </c>
      <c r="Z269" s="280" t="b">
        <f>AND('Kosztorys inne (zał.2)'!A38="",'Kosztorys inne (zał.2)'!B38="",'Kosztorys inne (zał.2)'!C38="")</f>
        <v>1</v>
      </c>
      <c r="AA269" s="280">
        <f t="shared" si="8"/>
        <v>0</v>
      </c>
      <c r="AB269" s="280">
        <f t="shared" si="9"/>
        <v>1</v>
      </c>
    </row>
    <row r="270" spans="2:28" ht="15">
      <c r="B270" s="88">
        <f>IF(Wniosek!A33&gt;"",1,0)</f>
        <v>0</v>
      </c>
      <c r="C270" s="88">
        <f>Sprawozdanie!A45</f>
        <v>0</v>
      </c>
      <c r="D270" s="88">
        <f t="shared" si="10"/>
        <v>0</v>
      </c>
      <c r="E270" s="88"/>
      <c r="H270" s="19">
        <f>IF('Kosztorys inne (zał.2)'!A27&gt;"",1,0)</f>
        <v>0</v>
      </c>
      <c r="I270" s="19">
        <f>IF('Kosztorys inne (zał.2)'!D27="",0,1)</f>
        <v>0</v>
      </c>
      <c r="J270" s="19">
        <f t="shared" si="11"/>
        <v>0</v>
      </c>
      <c r="X270" s="19">
        <v>23</v>
      </c>
      <c r="Y270" s="280" t="b">
        <f>AND('Kosztorys inne (zał.2)'!A39&gt;"",'Kosztorys inne (zał.2)'!B39&gt;"",'Kosztorys inne (zał.2)'!C39&gt;0)</f>
        <v>0</v>
      </c>
      <c r="Z270" s="280" t="b">
        <f>AND('Kosztorys inne (zał.2)'!A39="",'Kosztorys inne (zał.2)'!B39="",'Kosztorys inne (zał.2)'!C39="")</f>
        <v>1</v>
      </c>
      <c r="AA270" s="280">
        <f t="shared" si="8"/>
        <v>0</v>
      </c>
      <c r="AB270" s="280">
        <f t="shared" si="9"/>
        <v>1</v>
      </c>
    </row>
    <row r="271" spans="2:28" ht="15">
      <c r="B271" s="88">
        <f>IF(Wniosek!A34&gt;"",1,0)</f>
        <v>0</v>
      </c>
      <c r="C271" s="88">
        <f>Sprawozdanie!A48</f>
        <v>0</v>
      </c>
      <c r="D271" s="88">
        <f t="shared" si="10"/>
        <v>0</v>
      </c>
      <c r="E271" s="88"/>
      <c r="H271" s="19">
        <f>IF('Kosztorys inne (zał.2)'!A28&gt;"",1,0)</f>
        <v>0</v>
      </c>
      <c r="I271" s="19">
        <f>IF('Kosztorys inne (zał.2)'!D28="",0,1)</f>
        <v>0</v>
      </c>
      <c r="J271" s="19">
        <f t="shared" si="11"/>
        <v>0</v>
      </c>
      <c r="X271" s="19">
        <v>24</v>
      </c>
      <c r="Y271" s="280" t="b">
        <f>AND('Kosztorys inne (zał.2)'!A40&gt;"",'Kosztorys inne (zał.2)'!B40&gt;"",'Kosztorys inne (zał.2)'!C40&gt;0)</f>
        <v>0</v>
      </c>
      <c r="Z271" s="280" t="b">
        <f>AND('Kosztorys inne (zał.2)'!A40="",'Kosztorys inne (zał.2)'!B40="",'Kosztorys inne (zał.2)'!C40="")</f>
        <v>1</v>
      </c>
      <c r="AA271" s="280">
        <f t="shared" si="8"/>
        <v>0</v>
      </c>
      <c r="AB271" s="280">
        <f t="shared" si="9"/>
        <v>1</v>
      </c>
    </row>
    <row r="272" spans="2:29" ht="15">
      <c r="B272" s="88">
        <f>IF(Wniosek!A35&gt;"",1,0)</f>
        <v>0</v>
      </c>
      <c r="C272" s="88">
        <f>Sprawozdanie!A51</f>
        <v>0</v>
      </c>
      <c r="D272" s="88">
        <f t="shared" si="10"/>
        <v>0</v>
      </c>
      <c r="E272" s="88"/>
      <c r="H272" s="19">
        <f>IF('Kosztorys inne (zał.2)'!A29&gt;"",1,0)</f>
        <v>0</v>
      </c>
      <c r="I272" s="19">
        <f>IF('Kosztorys inne (zał.2)'!D29="",0,1)</f>
        <v>0</v>
      </c>
      <c r="J272" s="19">
        <f t="shared" si="11"/>
        <v>0</v>
      </c>
      <c r="Y272" s="280"/>
      <c r="Z272" s="280"/>
      <c r="AA272" s="280">
        <f>SUM(AA248:AA271)</f>
        <v>0</v>
      </c>
      <c r="AB272" s="280">
        <f>SUM(AB248:AB271)</f>
        <v>24</v>
      </c>
      <c r="AC272" s="279">
        <f>SUM(AA272:AB272)</f>
        <v>24</v>
      </c>
    </row>
    <row r="273" spans="2:10" ht="15">
      <c r="B273" s="88">
        <f>IF(Wniosek!A36&gt;"",1,0)</f>
        <v>0</v>
      </c>
      <c r="C273" s="88">
        <f>Sprawozdanie!A54</f>
        <v>0</v>
      </c>
      <c r="D273" s="88">
        <f t="shared" si="10"/>
        <v>0</v>
      </c>
      <c r="E273" s="88"/>
      <c r="H273" s="19">
        <f>IF('Kosztorys inne (zał.2)'!A30&gt;"",1,0)</f>
        <v>0</v>
      </c>
      <c r="I273" s="19">
        <f>IF('Kosztorys inne (zał.2)'!D30="",0,1)</f>
        <v>0</v>
      </c>
      <c r="J273" s="19">
        <f t="shared" si="11"/>
        <v>0</v>
      </c>
    </row>
    <row r="274" spans="2:10" ht="15">
      <c r="B274" s="88">
        <f>IF(Wniosek!A37&gt;"",1,0)</f>
        <v>0</v>
      </c>
      <c r="C274" s="88">
        <f>Sprawozdanie!A57</f>
        <v>0</v>
      </c>
      <c r="D274" s="88">
        <f t="shared" si="10"/>
        <v>0</v>
      </c>
      <c r="E274" s="88"/>
      <c r="H274" s="19">
        <f>IF('Kosztorys inne (zał.2)'!A31&gt;"",1,0)</f>
        <v>0</v>
      </c>
      <c r="I274" s="19">
        <f>IF('Kosztorys inne (zał.2)'!D31="",0,1)</f>
        <v>0</v>
      </c>
      <c r="J274" s="19">
        <f t="shared" si="11"/>
        <v>0</v>
      </c>
    </row>
    <row r="275" spans="2:10" ht="15">
      <c r="B275" s="88">
        <f>IF(Wniosek!A38&gt;"",1,0)</f>
        <v>0</v>
      </c>
      <c r="C275" s="88">
        <f>Sprawozdanie!A60</f>
        <v>0</v>
      </c>
      <c r="D275" s="88">
        <f t="shared" si="10"/>
        <v>0</v>
      </c>
      <c r="E275" s="88"/>
      <c r="H275" s="19">
        <f>IF('Kosztorys inne (zał.2)'!A32&gt;"",1,0)</f>
        <v>0</v>
      </c>
      <c r="I275" s="19">
        <f>IF('Kosztorys inne (zał.2)'!D32="",0,1)</f>
        <v>0</v>
      </c>
      <c r="J275" s="19">
        <f t="shared" si="11"/>
        <v>0</v>
      </c>
    </row>
    <row r="276" spans="2:10" ht="15">
      <c r="B276" s="88">
        <f>IF(Wniosek!A39&gt;"",1,0)</f>
        <v>0</v>
      </c>
      <c r="C276" s="88">
        <f>Sprawozdanie!A63</f>
        <v>0</v>
      </c>
      <c r="D276" s="88">
        <f t="shared" si="10"/>
        <v>0</v>
      </c>
      <c r="E276" s="88"/>
      <c r="H276" s="19">
        <f>IF('Kosztorys inne (zał.2)'!A33&gt;"",1,0)</f>
        <v>0</v>
      </c>
      <c r="I276" s="19">
        <f>IF('Kosztorys inne (zał.2)'!D33="",0,1)</f>
        <v>0</v>
      </c>
      <c r="J276" s="19">
        <f t="shared" si="11"/>
        <v>0</v>
      </c>
    </row>
    <row r="277" spans="2:10" ht="15">
      <c r="B277" s="88">
        <f>IF(Wniosek!A40&gt;"",1,0)</f>
        <v>0</v>
      </c>
      <c r="C277" s="88">
        <f>Sprawozdanie!A66</f>
        <v>0</v>
      </c>
      <c r="D277" s="88">
        <f t="shared" si="10"/>
        <v>0</v>
      </c>
      <c r="E277" s="88"/>
      <c r="H277" s="19">
        <f>IF('Kosztorys inne (zał.2)'!A34&gt;"",1,0)</f>
        <v>0</v>
      </c>
      <c r="I277" s="19">
        <f>IF('Kosztorys inne (zał.2)'!D34="",0,1)</f>
        <v>0</v>
      </c>
      <c r="J277" s="19">
        <f t="shared" si="11"/>
        <v>0</v>
      </c>
    </row>
    <row r="278" spans="2:10" ht="15">
      <c r="B278" s="88">
        <f>IF(Wniosek!A41&gt;"",1,0)</f>
        <v>0</v>
      </c>
      <c r="C278" s="88">
        <f>Sprawozdanie!A69</f>
        <v>0</v>
      </c>
      <c r="D278" s="88">
        <f t="shared" si="10"/>
        <v>0</v>
      </c>
      <c r="E278" s="88"/>
      <c r="H278" s="19">
        <f>IF('Kosztorys inne (zał.2)'!A35&gt;"",1,0)</f>
        <v>0</v>
      </c>
      <c r="I278" s="19">
        <f>IF('Kosztorys inne (zał.2)'!D35="",0,1)</f>
        <v>0</v>
      </c>
      <c r="J278" s="19">
        <f t="shared" si="11"/>
        <v>0</v>
      </c>
    </row>
    <row r="279" spans="2:10" ht="15">
      <c r="B279" s="88">
        <f>SUM(B260:B278)</f>
        <v>0</v>
      </c>
      <c r="C279" s="88"/>
      <c r="D279" s="88">
        <f>SUM(D260:D278)</f>
        <v>0</v>
      </c>
      <c r="E279" s="88" t="str">
        <f>IF(B279=D279,"OK","BŁĄD")</f>
        <v>OK</v>
      </c>
      <c r="H279" s="19">
        <f>IF('Kosztorys inne (zał.2)'!A36&gt;"",1,0)</f>
        <v>0</v>
      </c>
      <c r="I279" s="19">
        <f>IF('Kosztorys inne (zał.2)'!D36="",0,1)</f>
        <v>0</v>
      </c>
      <c r="J279" s="19">
        <f t="shared" si="11"/>
        <v>0</v>
      </c>
    </row>
    <row r="280" spans="8:10" ht="15">
      <c r="H280" s="19">
        <f>IF('Kosztorys inne (zał.2)'!A37&gt;"",1,0)</f>
        <v>0</v>
      </c>
      <c r="I280" s="19">
        <f>IF('Kosztorys inne (zał.2)'!D37="",0,1)</f>
        <v>0</v>
      </c>
      <c r="J280" s="19">
        <f t="shared" si="11"/>
        <v>0</v>
      </c>
    </row>
    <row r="281" spans="8:10" ht="15">
      <c r="H281" s="19">
        <f>IF('Kosztorys inne (zał.2)'!A38&gt;"",1,0)</f>
        <v>0</v>
      </c>
      <c r="I281" s="19">
        <f>IF('Kosztorys inne (zał.2)'!D38="",0,1)</f>
        <v>0</v>
      </c>
      <c r="J281" s="19">
        <f t="shared" si="11"/>
        <v>0</v>
      </c>
    </row>
    <row r="282" spans="8:10" ht="15">
      <c r="H282" s="19">
        <f>IF('Kosztorys inne (zał.2)'!A39&gt;"",1,0)</f>
        <v>0</v>
      </c>
      <c r="I282" s="19">
        <f>IF('Kosztorys inne (zał.2)'!D39="",0,1)</f>
        <v>0</v>
      </c>
      <c r="J282" s="19">
        <f t="shared" si="11"/>
        <v>0</v>
      </c>
    </row>
    <row r="283" spans="8:10" ht="15">
      <c r="H283" s="19">
        <f>IF('Kosztorys inne (zał.2)'!A40&gt;"",1,0)</f>
        <v>0</v>
      </c>
      <c r="I283" s="19">
        <f>IF('Kosztorys inne (zał.2)'!D40="",0,1)</f>
        <v>0</v>
      </c>
      <c r="J283" s="19">
        <f t="shared" si="11"/>
        <v>0</v>
      </c>
    </row>
    <row r="284" spans="8:10" ht="15">
      <c r="H284" s="19">
        <f>IF('Kosztorys inne (zał.2)'!A10&gt;"",1,0)</f>
        <v>1</v>
      </c>
      <c r="I284" s="19">
        <f>IF('Kosztorys inne (zał.2)'!D10="",0,1)</f>
        <v>1</v>
      </c>
      <c r="J284" s="19">
        <f t="shared" si="11"/>
        <v>2</v>
      </c>
    </row>
    <row r="285" spans="8:10" ht="15">
      <c r="H285" s="19">
        <f>IF('Kosztorys inne (zał.2)'!A11&gt;"",1,0)</f>
        <v>1</v>
      </c>
      <c r="I285" s="19">
        <f>IF('Kosztorys inne (zał.2)'!D11="",0,1)</f>
        <v>1</v>
      </c>
      <c r="J285" s="19">
        <f t="shared" si="11"/>
        <v>2</v>
      </c>
    </row>
    <row r="286" spans="8:10" ht="15">
      <c r="H286" s="19">
        <f>IF('Kosztorys inne (zał.2)'!A12&gt;"",1,0)</f>
        <v>1</v>
      </c>
      <c r="I286" s="19">
        <f>IF('Kosztorys inne (zał.2)'!D12="",0,1)</f>
        <v>1</v>
      </c>
      <c r="J286" s="19">
        <f t="shared" si="11"/>
        <v>2</v>
      </c>
    </row>
    <row r="287" spans="8:10" ht="15">
      <c r="H287" s="19">
        <f>IF('Kosztorys inne (zał.2)'!A13&gt;"",1,0)</f>
        <v>1</v>
      </c>
      <c r="I287" s="19">
        <f>IF('Kosztorys inne (zał.2)'!D13="",0,1)</f>
        <v>1</v>
      </c>
      <c r="J287" s="19">
        <f t="shared" si="11"/>
        <v>2</v>
      </c>
    </row>
    <row r="288" ht="15">
      <c r="K288" s="19" t="b">
        <f>OR(J260=1,J261=1,J262=1,J263=1,J264=1,J265=1,J266=1,J267=1,J268=1,J269=1,J270=1,J271=1,J272=1,J273=1,J274=1,J275=1,J276=1,J277=1,J278=1,J279=1,J280=1,J281=1,J282=1,J283=1,J284=1,J285=1,J286=1,J287=1)</f>
        <v>0</v>
      </c>
    </row>
    <row r="289" spans="2:10" ht="15">
      <c r="B289" s="19" t="s">
        <v>365</v>
      </c>
      <c r="C289" s="295" t="b">
        <f>AND('Spr.wydatki '!B26&gt;"0",'Spr.wydatki '!D26&gt;0,'Spr.wydatki '!F26&gt;=0,'Spr.wydatki '!G26&gt;=0)</f>
        <v>0</v>
      </c>
      <c r="D289" s="111" t="b">
        <f>AND('Spr.wydatki '!B26=0,'Spr.wydatki '!D26=0,'Spr.wydatki '!F26=0,'Spr.wydatki '!G26=0)</f>
        <v>1</v>
      </c>
      <c r="E289" s="19">
        <f>IF(C289=TRUE,1,0)</f>
        <v>0</v>
      </c>
      <c r="F289" s="19">
        <f>IF(D289=TRUE,1,0)</f>
        <v>1</v>
      </c>
      <c r="I289" s="36"/>
      <c r="J289" s="36"/>
    </row>
    <row r="290" spans="3:6" ht="15">
      <c r="C290" s="295" t="b">
        <f>AND('Spr.wydatki '!B27&gt;"0",'Spr.wydatki '!D27&gt;0,'Spr.wydatki '!F27&gt;=0,'Spr.wydatki '!G27&gt;=0)</f>
        <v>0</v>
      </c>
      <c r="D290" s="111" t="b">
        <f>AND('Spr.wydatki '!B27=0,'Spr.wydatki '!D27=0,'Spr.wydatki '!F27=0,'Spr.wydatki '!G27=0)</f>
        <v>1</v>
      </c>
      <c r="E290" s="19">
        <f aca="true" t="shared" si="12" ref="E290:E297">IF(C290=TRUE,1,0)</f>
        <v>0</v>
      </c>
      <c r="F290" s="19">
        <f aca="true" t="shared" si="13" ref="F290:F297">IF(D290=TRUE,1,0)</f>
        <v>1</v>
      </c>
    </row>
    <row r="291" spans="3:6" ht="15">
      <c r="C291" s="295" t="b">
        <f>AND('Spr.wydatki '!B28&gt;"0",'Spr.wydatki '!D28&gt;0,'Spr.wydatki '!F28&gt;=0,'Spr.wydatki '!G28&gt;=0)</f>
        <v>0</v>
      </c>
      <c r="D291" s="111" t="b">
        <f>AND('Spr.wydatki '!B28=0,'Spr.wydatki '!D28=0,'Spr.wydatki '!F28=0,'Spr.wydatki '!G28=0)</f>
        <v>1</v>
      </c>
      <c r="E291" s="19">
        <f t="shared" si="12"/>
        <v>0</v>
      </c>
      <c r="F291" s="19">
        <f t="shared" si="13"/>
        <v>1</v>
      </c>
    </row>
    <row r="292" spans="3:6" ht="15">
      <c r="C292" s="295" t="b">
        <f>AND('Spr.wydatki '!B29&gt;"0",'Spr.wydatki '!D29&gt;0,'Spr.wydatki '!F29&gt;=0,'Spr.wydatki '!G29&gt;=0)</f>
        <v>0</v>
      </c>
      <c r="D292" s="111" t="b">
        <f>AND('Spr.wydatki '!B29=0,'Spr.wydatki '!D29=0,'Spr.wydatki '!F29=0,'Spr.wydatki '!G29=0)</f>
        <v>1</v>
      </c>
      <c r="E292" s="19">
        <f t="shared" si="12"/>
        <v>0</v>
      </c>
      <c r="F292" s="19">
        <f t="shared" si="13"/>
        <v>1</v>
      </c>
    </row>
    <row r="293" spans="3:6" ht="15">
      <c r="C293" s="295" t="b">
        <f>AND('Spr.wydatki '!B30&gt;"0",'Spr.wydatki '!D30&gt;0,'Spr.wydatki '!F30&gt;=0,'Spr.wydatki '!G30&gt;=0)</f>
        <v>0</v>
      </c>
      <c r="D293" s="111" t="b">
        <f>AND('Spr.wydatki '!B30=0,'Spr.wydatki '!D30=0,'Spr.wydatki '!F30=0,'Spr.wydatki '!G30=0)</f>
        <v>1</v>
      </c>
      <c r="E293" s="19">
        <f t="shared" si="12"/>
        <v>0</v>
      </c>
      <c r="F293" s="19">
        <f t="shared" si="13"/>
        <v>1</v>
      </c>
    </row>
    <row r="294" spans="3:6" ht="15">
      <c r="C294" s="295" t="b">
        <f>AND('Spr.wydatki '!B31&gt;"0",'Spr.wydatki '!D31&gt;0,'Spr.wydatki '!F31&gt;=0,'Spr.wydatki '!G31&gt;=0)</f>
        <v>0</v>
      </c>
      <c r="D294" s="111" t="b">
        <f>AND('Spr.wydatki '!B31=0,'Spr.wydatki '!D31=0,'Spr.wydatki '!F31=0,'Spr.wydatki '!G31=0)</f>
        <v>1</v>
      </c>
      <c r="E294" s="19">
        <f t="shared" si="12"/>
        <v>0</v>
      </c>
      <c r="F294" s="19">
        <f t="shared" si="13"/>
        <v>1</v>
      </c>
    </row>
    <row r="295" spans="3:6" ht="15">
      <c r="C295" s="295" t="b">
        <f>AND('Spr.wydatki '!B32&gt;"0",'Spr.wydatki '!D32&gt;0,'Spr.wydatki '!F32&gt;=0,'Spr.wydatki '!G32&gt;=0)</f>
        <v>0</v>
      </c>
      <c r="D295" s="111" t="b">
        <f>AND('Spr.wydatki '!B32=0,'Spr.wydatki '!D32=0,'Spr.wydatki '!F32=0,'Spr.wydatki '!G32=0)</f>
        <v>1</v>
      </c>
      <c r="E295" s="19">
        <f t="shared" si="12"/>
        <v>0</v>
      </c>
      <c r="F295" s="19">
        <f t="shared" si="13"/>
        <v>1</v>
      </c>
    </row>
    <row r="296" spans="3:6" ht="15">
      <c r="C296" s="295" t="b">
        <f>AND('Spr.wydatki '!B33&gt;"0",'Spr.wydatki '!D33&gt;0,'Spr.wydatki '!F33&gt;=0,'Spr.wydatki '!G33&gt;=0)</f>
        <v>0</v>
      </c>
      <c r="D296" s="111" t="b">
        <f>AND('Spr.wydatki '!B33=0,'Spr.wydatki '!D33=0,'Spr.wydatki '!F33=0,'Spr.wydatki '!G33=0)</f>
        <v>1</v>
      </c>
      <c r="E296" s="19">
        <f t="shared" si="12"/>
        <v>0</v>
      </c>
      <c r="F296" s="19">
        <f t="shared" si="13"/>
        <v>1</v>
      </c>
    </row>
    <row r="297" spans="3:6" ht="15">
      <c r="C297" s="295" t="b">
        <f>AND('Spr.wydatki '!B34&gt;"0",'Spr.wydatki '!D34&gt;0,'Spr.wydatki '!F34&gt;=0,'Spr.wydatki '!G34&gt;=0)</f>
        <v>0</v>
      </c>
      <c r="D297" s="111" t="b">
        <f>AND('Spr.wydatki '!B34=0,'Spr.wydatki '!D34=0,'Spr.wydatki '!F34=0,'Spr.wydatki '!G34=0)</f>
        <v>1</v>
      </c>
      <c r="E297" s="19">
        <f t="shared" si="12"/>
        <v>0</v>
      </c>
      <c r="F297" s="19">
        <f t="shared" si="13"/>
        <v>1</v>
      </c>
    </row>
    <row r="298" spans="3:6" ht="15">
      <c r="C298" s="295" t="b">
        <f>AND('Spr.wydatki '!B35&gt;"0",'Spr.wydatki '!D35&gt;0,'Spr.wydatki '!F35&gt;=0,'Spr.wydatki '!G35&gt;=0)</f>
        <v>0</v>
      </c>
      <c r="D298" s="111" t="b">
        <f>AND('Spr.wydatki '!B35=0,'Spr.wydatki '!D35=0,'Spr.wydatki '!F35=0,'Spr.wydatki '!G35=0)</f>
        <v>1</v>
      </c>
      <c r="E298" s="19">
        <f>IF(C298=TRUE,1,0)</f>
        <v>0</v>
      </c>
      <c r="F298" s="19">
        <f>IF(D298=TRUE,1,0)</f>
        <v>1</v>
      </c>
    </row>
    <row r="299" spans="3:6" ht="15">
      <c r="C299" s="295" t="b">
        <f>AND('Spr.wydatki '!B36&gt;"0",'Spr.wydatki '!D36&gt;0,'Spr.wydatki '!F36&gt;=0,'Spr.wydatki '!G36&gt;=0)</f>
        <v>0</v>
      </c>
      <c r="D299" s="111" t="b">
        <f>AND('Spr.wydatki '!B36=0,'Spr.wydatki '!D36=0,'Spr.wydatki '!F36=0,'Spr.wydatki '!G36=0)</f>
        <v>1</v>
      </c>
      <c r="E299" s="19">
        <f aca="true" t="shared" si="14" ref="E299:E362">IF(C299=TRUE,1,0)</f>
        <v>0</v>
      </c>
      <c r="F299" s="19">
        <f aca="true" t="shared" si="15" ref="F299:F362">IF(D299=TRUE,1,0)</f>
        <v>1</v>
      </c>
    </row>
    <row r="300" spans="3:6" ht="15">
      <c r="C300" s="295" t="b">
        <f>AND('Spr.wydatki '!B37&gt;"0",'Spr.wydatki '!D37&gt;0,'Spr.wydatki '!F37&gt;=0,'Spr.wydatki '!G37&gt;=0)</f>
        <v>0</v>
      </c>
      <c r="D300" s="111" t="b">
        <f>AND('Spr.wydatki '!B37=0,'Spr.wydatki '!D37=0,'Spr.wydatki '!F37=0,'Spr.wydatki '!G37=0)</f>
        <v>1</v>
      </c>
      <c r="E300" s="19">
        <f t="shared" si="14"/>
        <v>0</v>
      </c>
      <c r="F300" s="19">
        <f t="shared" si="15"/>
        <v>1</v>
      </c>
    </row>
    <row r="301" spans="3:6" ht="15">
      <c r="C301" s="295" t="b">
        <f>AND('Spr.wydatki '!B38&gt;"0",'Spr.wydatki '!D38&gt;0,'Spr.wydatki '!F38&gt;=0,'Spr.wydatki '!G38&gt;=0)</f>
        <v>0</v>
      </c>
      <c r="D301" s="111" t="b">
        <f>AND('Spr.wydatki '!B38=0,'Spr.wydatki '!D38=0,'Spr.wydatki '!F38=0,'Spr.wydatki '!G38=0)</f>
        <v>1</v>
      </c>
      <c r="E301" s="19">
        <f t="shared" si="14"/>
        <v>0</v>
      </c>
      <c r="F301" s="19">
        <f t="shared" si="15"/>
        <v>1</v>
      </c>
    </row>
    <row r="302" spans="3:6" ht="15">
      <c r="C302" s="295" t="b">
        <f>AND('Spr.wydatki '!B39&gt;"0",'Spr.wydatki '!D39&gt;0,'Spr.wydatki '!F39&gt;=0,'Spr.wydatki '!G39&gt;=0)</f>
        <v>0</v>
      </c>
      <c r="D302" s="111" t="b">
        <f>AND('Spr.wydatki '!B39=0,'Spr.wydatki '!D39=0,'Spr.wydatki '!F39=0,'Spr.wydatki '!G39=0)</f>
        <v>1</v>
      </c>
      <c r="E302" s="19">
        <f t="shared" si="14"/>
        <v>0</v>
      </c>
      <c r="F302" s="19">
        <f t="shared" si="15"/>
        <v>1</v>
      </c>
    </row>
    <row r="303" spans="3:6" ht="15">
      <c r="C303" s="295" t="b">
        <f>AND('Spr.wydatki '!B40&gt;"0",'Spr.wydatki '!D40&gt;0,'Spr.wydatki '!F40&gt;=0,'Spr.wydatki '!G40&gt;=0)</f>
        <v>0</v>
      </c>
      <c r="D303" s="111" t="b">
        <f>AND('Spr.wydatki '!B40=0,'Spr.wydatki '!D40=0,'Spr.wydatki '!F40=0,'Spr.wydatki '!G40=0)</f>
        <v>1</v>
      </c>
      <c r="E303" s="19">
        <f t="shared" si="14"/>
        <v>0</v>
      </c>
      <c r="F303" s="19">
        <f t="shared" si="15"/>
        <v>1</v>
      </c>
    </row>
    <row r="304" spans="3:6" ht="15">
      <c r="C304" s="295" t="b">
        <f>AND('Spr.wydatki '!B41&gt;"0",'Spr.wydatki '!D41&gt;0,'Spr.wydatki '!F41&gt;=0,'Spr.wydatki '!G41&gt;=0)</f>
        <v>0</v>
      </c>
      <c r="D304" s="111" t="b">
        <f>AND('Spr.wydatki '!B41=0,'Spr.wydatki '!D41=0,'Spr.wydatki '!F41=0,'Spr.wydatki '!G41=0)</f>
        <v>1</v>
      </c>
      <c r="E304" s="19">
        <f t="shared" si="14"/>
        <v>0</v>
      </c>
      <c r="F304" s="19">
        <f t="shared" si="15"/>
        <v>1</v>
      </c>
    </row>
    <row r="305" spans="3:6" ht="15">
      <c r="C305" s="295" t="b">
        <f>AND('Spr.wydatki '!B42&gt;"0",'Spr.wydatki '!D42&gt;0,'Spr.wydatki '!F42&gt;=0,'Spr.wydatki '!G42&gt;=0)</f>
        <v>0</v>
      </c>
      <c r="D305" s="111" t="b">
        <f>AND('Spr.wydatki '!B42=0,'Spr.wydatki '!D42=0,'Spr.wydatki '!F42=0,'Spr.wydatki '!G42=0)</f>
        <v>1</v>
      </c>
      <c r="E305" s="19">
        <f t="shared" si="14"/>
        <v>0</v>
      </c>
      <c r="F305" s="19">
        <f t="shared" si="15"/>
        <v>1</v>
      </c>
    </row>
    <row r="306" spans="3:6" ht="15">
      <c r="C306" s="295" t="b">
        <f>AND('Spr.wydatki '!B43&gt;"0",'Spr.wydatki '!D43&gt;0,'Spr.wydatki '!F43&gt;=0,'Spr.wydatki '!G43&gt;=0)</f>
        <v>0</v>
      </c>
      <c r="D306" s="111" t="b">
        <f>AND('Spr.wydatki '!B43=0,'Spr.wydatki '!D43=0,'Spr.wydatki '!F43=0,'Spr.wydatki '!G43=0)</f>
        <v>1</v>
      </c>
      <c r="E306" s="19">
        <f t="shared" si="14"/>
        <v>0</v>
      </c>
      <c r="F306" s="19">
        <f t="shared" si="15"/>
        <v>1</v>
      </c>
    </row>
    <row r="307" spans="3:6" ht="15">
      <c r="C307" s="295" t="b">
        <f>AND('Spr.wydatki '!B44&gt;"0",'Spr.wydatki '!D44&gt;0,'Spr.wydatki '!F44&gt;=0,'Spr.wydatki '!G44&gt;=0)</f>
        <v>0</v>
      </c>
      <c r="D307" s="111" t="b">
        <f>AND('Spr.wydatki '!B44=0,'Spr.wydatki '!D44=0,'Spr.wydatki '!F44=0,'Spr.wydatki '!G44=0)</f>
        <v>1</v>
      </c>
      <c r="E307" s="19">
        <f t="shared" si="14"/>
        <v>0</v>
      </c>
      <c r="F307" s="19">
        <f t="shared" si="15"/>
        <v>1</v>
      </c>
    </row>
    <row r="308" spans="3:6" ht="15">
      <c r="C308" s="295" t="b">
        <f>AND('Spr.wydatki '!B45&gt;"0",'Spr.wydatki '!D45&gt;0,'Spr.wydatki '!F45&gt;=0,'Spr.wydatki '!G45&gt;=0)</f>
        <v>0</v>
      </c>
      <c r="D308" s="111" t="b">
        <f>AND('Spr.wydatki '!B45=0,'Spr.wydatki '!D45=0,'Spr.wydatki '!F45=0,'Spr.wydatki '!G45=0)</f>
        <v>1</v>
      </c>
      <c r="E308" s="19">
        <f t="shared" si="14"/>
        <v>0</v>
      </c>
      <c r="F308" s="19">
        <f t="shared" si="15"/>
        <v>1</v>
      </c>
    </row>
    <row r="309" spans="3:6" ht="15">
      <c r="C309" s="295" t="b">
        <f>AND('Spr.wydatki '!B46&gt;"0",'Spr.wydatki '!D46&gt;0,'Spr.wydatki '!F46&gt;=0,'Spr.wydatki '!G46&gt;=0)</f>
        <v>0</v>
      </c>
      <c r="D309" s="111" t="b">
        <f>AND('Spr.wydatki '!B46=0,'Spr.wydatki '!D46=0,'Spr.wydatki '!F46=0,'Spr.wydatki '!G46=0)</f>
        <v>1</v>
      </c>
      <c r="E309" s="19">
        <f t="shared" si="14"/>
        <v>0</v>
      </c>
      <c r="F309" s="19">
        <f t="shared" si="15"/>
        <v>1</v>
      </c>
    </row>
    <row r="310" spans="3:6" ht="15">
      <c r="C310" s="295" t="b">
        <f>AND('Spr.wydatki '!B47&gt;"0",'Spr.wydatki '!D47&gt;0,'Spr.wydatki '!F47&gt;=0,'Spr.wydatki '!G47&gt;=0)</f>
        <v>0</v>
      </c>
      <c r="D310" s="111" t="b">
        <f>AND('Spr.wydatki '!B47=0,'Spr.wydatki '!D47=0,'Spr.wydatki '!F47=0,'Spr.wydatki '!G47=0)</f>
        <v>1</v>
      </c>
      <c r="E310" s="19">
        <f t="shared" si="14"/>
        <v>0</v>
      </c>
      <c r="F310" s="19">
        <f t="shared" si="15"/>
        <v>1</v>
      </c>
    </row>
    <row r="311" spans="3:6" ht="15">
      <c r="C311" s="295" t="b">
        <f>AND('Spr.wydatki '!B48&gt;"0",'Spr.wydatki '!D48&gt;0,'Spr.wydatki '!F48&gt;=0,'Spr.wydatki '!G48&gt;=0)</f>
        <v>0</v>
      </c>
      <c r="D311" s="111" t="b">
        <f>AND('Spr.wydatki '!B48=0,'Spr.wydatki '!D48=0,'Spr.wydatki '!F48=0,'Spr.wydatki '!G48=0)</f>
        <v>1</v>
      </c>
      <c r="E311" s="19">
        <f t="shared" si="14"/>
        <v>0</v>
      </c>
      <c r="F311" s="19">
        <f t="shared" si="15"/>
        <v>1</v>
      </c>
    </row>
    <row r="312" spans="3:6" ht="15">
      <c r="C312" s="295" t="b">
        <f>AND('Spr.wydatki '!B49&gt;"0",'Spr.wydatki '!D49&gt;0,'Spr.wydatki '!F49&gt;=0,'Spr.wydatki '!G49&gt;=0)</f>
        <v>0</v>
      </c>
      <c r="D312" s="111" t="b">
        <f>AND('Spr.wydatki '!B49=0,'Spr.wydatki '!D49=0,'Spr.wydatki '!F49=0,'Spr.wydatki '!G49=0)</f>
        <v>1</v>
      </c>
      <c r="E312" s="19">
        <f t="shared" si="14"/>
        <v>0</v>
      </c>
      <c r="F312" s="19">
        <f t="shared" si="15"/>
        <v>1</v>
      </c>
    </row>
    <row r="313" spans="3:6" ht="15">
      <c r="C313" s="295" t="b">
        <f>AND('Spr.wydatki '!B50&gt;"0",'Spr.wydatki '!D50&gt;0,'Spr.wydatki '!F50&gt;=0,'Spr.wydatki '!G50&gt;=0)</f>
        <v>0</v>
      </c>
      <c r="D313" s="111" t="b">
        <f>AND('Spr.wydatki '!B50=0,'Spr.wydatki '!D50=0,'Spr.wydatki '!F50=0,'Spr.wydatki '!G50=0)</f>
        <v>1</v>
      </c>
      <c r="E313" s="19">
        <f t="shared" si="14"/>
        <v>0</v>
      </c>
      <c r="F313" s="19">
        <f t="shared" si="15"/>
        <v>1</v>
      </c>
    </row>
    <row r="314" spans="3:6" ht="15">
      <c r="C314" s="295" t="b">
        <f>AND('Spr.wydatki '!B51&gt;"0",'Spr.wydatki '!D51&gt;0,'Spr.wydatki '!F51&gt;=0,'Spr.wydatki '!G51&gt;=0)</f>
        <v>0</v>
      </c>
      <c r="D314" s="111" t="b">
        <f>AND('Spr.wydatki '!B51=0,'Spr.wydatki '!D51=0,'Spr.wydatki '!F51=0,'Spr.wydatki '!G51=0)</f>
        <v>1</v>
      </c>
      <c r="E314" s="19">
        <f t="shared" si="14"/>
        <v>0</v>
      </c>
      <c r="F314" s="19">
        <f t="shared" si="15"/>
        <v>1</v>
      </c>
    </row>
    <row r="315" spans="3:6" ht="15">
      <c r="C315" s="295" t="b">
        <f>AND('Spr.wydatki '!B52&gt;"0",'Spr.wydatki '!D52&gt;0,'Spr.wydatki '!F52&gt;=0,'Spr.wydatki '!G52&gt;=0)</f>
        <v>0</v>
      </c>
      <c r="D315" s="111" t="b">
        <f>AND('Spr.wydatki '!B52=0,'Spr.wydatki '!D52=0,'Spr.wydatki '!F52=0,'Spr.wydatki '!G52=0)</f>
        <v>1</v>
      </c>
      <c r="E315" s="19">
        <f t="shared" si="14"/>
        <v>0</v>
      </c>
      <c r="F315" s="19">
        <f t="shared" si="15"/>
        <v>1</v>
      </c>
    </row>
    <row r="316" spans="3:6" ht="15">
      <c r="C316" s="295" t="b">
        <f>AND('Spr.wydatki '!B53&gt;"0",'Spr.wydatki '!D53&gt;0,'Spr.wydatki '!F53&gt;=0,'Spr.wydatki '!G53&gt;=0)</f>
        <v>0</v>
      </c>
      <c r="D316" s="111" t="b">
        <f>AND('Spr.wydatki '!B53=0,'Spr.wydatki '!D53=0,'Spr.wydatki '!F53=0,'Spr.wydatki '!G53=0)</f>
        <v>1</v>
      </c>
      <c r="E316" s="19">
        <f t="shared" si="14"/>
        <v>0</v>
      </c>
      <c r="F316" s="19">
        <f t="shared" si="15"/>
        <v>1</v>
      </c>
    </row>
    <row r="317" spans="3:6" ht="15">
      <c r="C317" s="295" t="b">
        <f>AND('Spr.wydatki '!B54&gt;"0",'Spr.wydatki '!D54&gt;0,'Spr.wydatki '!F54&gt;=0,'Spr.wydatki '!G54&gt;=0)</f>
        <v>0</v>
      </c>
      <c r="D317" s="111" t="b">
        <f>AND('Spr.wydatki '!B54=0,'Spr.wydatki '!D54=0,'Spr.wydatki '!F54=0,'Spr.wydatki '!G54=0)</f>
        <v>1</v>
      </c>
      <c r="E317" s="19">
        <f t="shared" si="14"/>
        <v>0</v>
      </c>
      <c r="F317" s="19">
        <f t="shared" si="15"/>
        <v>1</v>
      </c>
    </row>
    <row r="318" spans="3:6" ht="15">
      <c r="C318" s="295" t="b">
        <f>AND('Spr.wydatki '!B55&gt;"0",'Spr.wydatki '!D55&gt;0,'Spr.wydatki '!F55&gt;=0,'Spr.wydatki '!G55&gt;=0)</f>
        <v>0</v>
      </c>
      <c r="D318" s="111" t="b">
        <f>AND('Spr.wydatki '!B55=0,'Spr.wydatki '!D55=0,'Spr.wydatki '!F55=0,'Spr.wydatki '!G55=0)</f>
        <v>1</v>
      </c>
      <c r="E318" s="19">
        <f t="shared" si="14"/>
        <v>0</v>
      </c>
      <c r="F318" s="19">
        <f t="shared" si="15"/>
        <v>1</v>
      </c>
    </row>
    <row r="319" spans="3:6" ht="15">
      <c r="C319" s="295" t="b">
        <f>AND('Spr.wydatki '!B56&gt;"0",'Spr.wydatki '!D56&gt;0,'Spr.wydatki '!F56&gt;=0,'Spr.wydatki '!G56&gt;=0)</f>
        <v>0</v>
      </c>
      <c r="D319" s="111" t="b">
        <f>AND('Spr.wydatki '!B56=0,'Spr.wydatki '!D56=0,'Spr.wydatki '!F56=0,'Spr.wydatki '!G56=0)</f>
        <v>1</v>
      </c>
      <c r="E319" s="19">
        <f t="shared" si="14"/>
        <v>0</v>
      </c>
      <c r="F319" s="19">
        <f t="shared" si="15"/>
        <v>1</v>
      </c>
    </row>
    <row r="320" spans="3:6" ht="15">
      <c r="C320" s="295" t="b">
        <f>AND('Spr.wydatki '!B57&gt;"0",'Spr.wydatki '!D57&gt;0,'Spr.wydatki '!F57&gt;=0,'Spr.wydatki '!G57&gt;=0)</f>
        <v>0</v>
      </c>
      <c r="D320" s="111" t="b">
        <f>AND('Spr.wydatki '!B57=0,'Spr.wydatki '!D57=0,'Spr.wydatki '!F57=0,'Spr.wydatki '!G57=0)</f>
        <v>1</v>
      </c>
      <c r="E320" s="19">
        <f t="shared" si="14"/>
        <v>0</v>
      </c>
      <c r="F320" s="19">
        <f t="shared" si="15"/>
        <v>1</v>
      </c>
    </row>
    <row r="321" spans="3:6" ht="15">
      <c r="C321" s="295" t="b">
        <f>AND('Spr.wydatki '!B58&gt;"0",'Spr.wydatki '!D58&gt;0,'Spr.wydatki '!F58&gt;=0,'Spr.wydatki '!G58&gt;=0)</f>
        <v>0</v>
      </c>
      <c r="D321" s="111" t="b">
        <f>AND('Spr.wydatki '!B58=0,'Spr.wydatki '!D58=0,'Spr.wydatki '!F58=0,'Spr.wydatki '!G58=0)</f>
        <v>1</v>
      </c>
      <c r="E321" s="19">
        <f t="shared" si="14"/>
        <v>0</v>
      </c>
      <c r="F321" s="19">
        <f t="shared" si="15"/>
        <v>1</v>
      </c>
    </row>
    <row r="322" spans="3:6" ht="15">
      <c r="C322" s="295" t="b">
        <f>AND('Spr.wydatki '!B59&gt;"0",'Spr.wydatki '!D59&gt;0,'Spr.wydatki '!F59&gt;=0,'Spr.wydatki '!G59&gt;=0)</f>
        <v>0</v>
      </c>
      <c r="D322" s="111" t="b">
        <f>AND('Spr.wydatki '!B59=0,'Spr.wydatki '!D59=0,'Spr.wydatki '!F59=0,'Spr.wydatki '!G59=0)</f>
        <v>1</v>
      </c>
      <c r="E322" s="19">
        <f t="shared" si="14"/>
        <v>0</v>
      </c>
      <c r="F322" s="19">
        <f t="shared" si="15"/>
        <v>1</v>
      </c>
    </row>
    <row r="323" spans="3:6" ht="15">
      <c r="C323" s="295" t="b">
        <f>AND('Spr.wydatki '!B60&gt;"0",'Spr.wydatki '!D60&gt;0,'Spr.wydatki '!F60&gt;=0,'Spr.wydatki '!G60&gt;=0)</f>
        <v>0</v>
      </c>
      <c r="D323" s="111" t="b">
        <f>AND('Spr.wydatki '!B60=0,'Spr.wydatki '!D60=0,'Spr.wydatki '!F60=0,'Spr.wydatki '!G60=0)</f>
        <v>1</v>
      </c>
      <c r="E323" s="19">
        <f t="shared" si="14"/>
        <v>0</v>
      </c>
      <c r="F323" s="19">
        <f t="shared" si="15"/>
        <v>1</v>
      </c>
    </row>
    <row r="324" spans="3:6" ht="15">
      <c r="C324" s="295" t="b">
        <f>AND('Spr.wydatki '!B61&gt;"0",'Spr.wydatki '!D61&gt;0,'Spr.wydatki '!F61&gt;=0,'Spr.wydatki '!G61&gt;=0)</f>
        <v>0</v>
      </c>
      <c r="D324" s="111" t="b">
        <f>AND('Spr.wydatki '!B61=0,'Spr.wydatki '!D61=0,'Spr.wydatki '!F61=0,'Spr.wydatki '!G61=0)</f>
        <v>1</v>
      </c>
      <c r="E324" s="19">
        <f t="shared" si="14"/>
        <v>0</v>
      </c>
      <c r="F324" s="19">
        <f t="shared" si="15"/>
        <v>1</v>
      </c>
    </row>
    <row r="325" spans="3:6" ht="15">
      <c r="C325" s="295" t="b">
        <f>AND('Spr.wydatki '!B62&gt;"0",'Spr.wydatki '!D62&gt;0,'Spr.wydatki '!F62&gt;=0,'Spr.wydatki '!G62&gt;=0)</f>
        <v>0</v>
      </c>
      <c r="D325" s="111" t="b">
        <f>AND('Spr.wydatki '!B62=0,'Spr.wydatki '!D62=0,'Spr.wydatki '!F62=0,'Spr.wydatki '!G62=0)</f>
        <v>1</v>
      </c>
      <c r="E325" s="19">
        <f t="shared" si="14"/>
        <v>0</v>
      </c>
      <c r="F325" s="19">
        <f t="shared" si="15"/>
        <v>1</v>
      </c>
    </row>
    <row r="326" spans="3:6" ht="15">
      <c r="C326" s="295" t="b">
        <f>AND('Spr.wydatki '!B63&gt;"0",'Spr.wydatki '!D63&gt;0,'Spr.wydatki '!F63&gt;=0,'Spr.wydatki '!G63&gt;=0)</f>
        <v>0</v>
      </c>
      <c r="D326" s="111" t="b">
        <f>AND('Spr.wydatki '!B63=0,'Spr.wydatki '!D63=0,'Spr.wydatki '!F63=0,'Spr.wydatki '!G63=0)</f>
        <v>1</v>
      </c>
      <c r="E326" s="19">
        <f t="shared" si="14"/>
        <v>0</v>
      </c>
      <c r="F326" s="19">
        <f t="shared" si="15"/>
        <v>1</v>
      </c>
    </row>
    <row r="327" spans="3:6" ht="15">
      <c r="C327" s="295" t="b">
        <f>AND('Spr.wydatki '!B64&gt;"0",'Spr.wydatki '!D64&gt;0,'Spr.wydatki '!F64&gt;=0,'Spr.wydatki '!G64&gt;=0)</f>
        <v>0</v>
      </c>
      <c r="D327" s="111" t="b">
        <f>AND('Spr.wydatki '!B64=0,'Spr.wydatki '!D64=0,'Spr.wydatki '!F64=0,'Spr.wydatki '!G64=0)</f>
        <v>1</v>
      </c>
      <c r="E327" s="19">
        <f t="shared" si="14"/>
        <v>0</v>
      </c>
      <c r="F327" s="19">
        <f t="shared" si="15"/>
        <v>1</v>
      </c>
    </row>
    <row r="328" spans="3:6" ht="15">
      <c r="C328" s="295" t="b">
        <f>AND('Spr.wydatki '!B65&gt;"0",'Spr.wydatki '!D65&gt;0,'Spr.wydatki '!F65&gt;=0,'Spr.wydatki '!G65&gt;=0)</f>
        <v>0</v>
      </c>
      <c r="D328" s="111" t="b">
        <f>AND('Spr.wydatki '!B65=0,'Spr.wydatki '!D65=0,'Spr.wydatki '!F65=0,'Spr.wydatki '!G65=0)</f>
        <v>1</v>
      </c>
      <c r="E328" s="19">
        <f t="shared" si="14"/>
        <v>0</v>
      </c>
      <c r="F328" s="19">
        <f t="shared" si="15"/>
        <v>1</v>
      </c>
    </row>
    <row r="329" spans="3:6" ht="15">
      <c r="C329" s="295" t="b">
        <f>AND('Spr.wydatki '!B66&gt;"0",'Spr.wydatki '!D66&gt;0,'Spr.wydatki '!F66&gt;=0,'Spr.wydatki '!G66&gt;=0)</f>
        <v>0</v>
      </c>
      <c r="D329" s="111" t="b">
        <f>AND('Spr.wydatki '!B66=0,'Spr.wydatki '!D66=0,'Spr.wydatki '!F66=0,'Spr.wydatki '!G66=0)</f>
        <v>1</v>
      </c>
      <c r="E329" s="19">
        <f t="shared" si="14"/>
        <v>0</v>
      </c>
      <c r="F329" s="19">
        <f t="shared" si="15"/>
        <v>1</v>
      </c>
    </row>
    <row r="330" spans="3:6" ht="15">
      <c r="C330" s="295" t="b">
        <f>AND('Spr.wydatki '!B67&gt;"0",'Spr.wydatki '!D67&gt;0,'Spr.wydatki '!F67&gt;=0,'Spr.wydatki '!G67&gt;=0)</f>
        <v>0</v>
      </c>
      <c r="D330" s="111" t="b">
        <f>AND('Spr.wydatki '!B67=0,'Spr.wydatki '!D67=0,'Spr.wydatki '!F67=0,'Spr.wydatki '!G67=0)</f>
        <v>1</v>
      </c>
      <c r="E330" s="19">
        <f t="shared" si="14"/>
        <v>0</v>
      </c>
      <c r="F330" s="19">
        <f t="shared" si="15"/>
        <v>1</v>
      </c>
    </row>
    <row r="331" spans="3:6" ht="15">
      <c r="C331" s="295" t="b">
        <f>AND('Spr.wydatki '!B68&gt;"0",'Spr.wydatki '!D68&gt;0,'Spr.wydatki '!F68&gt;=0,'Spr.wydatki '!G68&gt;=0)</f>
        <v>0</v>
      </c>
      <c r="D331" s="111" t="b">
        <f>AND('Spr.wydatki '!B68=0,'Spr.wydatki '!D68=0,'Spr.wydatki '!F68=0,'Spr.wydatki '!G68=0)</f>
        <v>1</v>
      </c>
      <c r="E331" s="19">
        <f t="shared" si="14"/>
        <v>0</v>
      </c>
      <c r="F331" s="19">
        <f t="shared" si="15"/>
        <v>1</v>
      </c>
    </row>
    <row r="332" spans="3:6" ht="15">
      <c r="C332" s="295" t="b">
        <f>AND('Spr.wydatki '!B69&gt;"0",'Spr.wydatki '!D69&gt;0,'Spr.wydatki '!F69&gt;=0,'Spr.wydatki '!G69&gt;=0)</f>
        <v>0</v>
      </c>
      <c r="D332" s="111" t="b">
        <f>AND('Spr.wydatki '!B69=0,'Spr.wydatki '!D69=0,'Spr.wydatki '!F69=0,'Spr.wydatki '!G69=0)</f>
        <v>1</v>
      </c>
      <c r="E332" s="19">
        <f t="shared" si="14"/>
        <v>0</v>
      </c>
      <c r="F332" s="19">
        <f t="shared" si="15"/>
        <v>1</v>
      </c>
    </row>
    <row r="333" spans="3:6" ht="15">
      <c r="C333" s="295" t="b">
        <f>AND('Spr.wydatki '!B70&gt;"0",'Spr.wydatki '!D70&gt;0,'Spr.wydatki '!F70&gt;=0,'Spr.wydatki '!G70&gt;=0)</f>
        <v>0</v>
      </c>
      <c r="D333" s="111" t="b">
        <f>AND('Spr.wydatki '!B70=0,'Spr.wydatki '!D70=0,'Spr.wydatki '!F70=0,'Spr.wydatki '!G70=0)</f>
        <v>1</v>
      </c>
      <c r="E333" s="19">
        <f t="shared" si="14"/>
        <v>0</v>
      </c>
      <c r="F333" s="19">
        <f t="shared" si="15"/>
        <v>1</v>
      </c>
    </row>
    <row r="334" spans="3:6" ht="15">
      <c r="C334" s="295" t="b">
        <f>AND('Spr.wydatki '!B71&gt;"0",'Spr.wydatki '!D71&gt;0,'Spr.wydatki '!F71&gt;=0,'Spr.wydatki '!G71&gt;=0)</f>
        <v>0</v>
      </c>
      <c r="D334" s="111" t="b">
        <f>AND('Spr.wydatki '!B71=0,'Spr.wydatki '!D71=0,'Spr.wydatki '!F71=0,'Spr.wydatki '!G71=0)</f>
        <v>1</v>
      </c>
      <c r="E334" s="19">
        <f t="shared" si="14"/>
        <v>0</v>
      </c>
      <c r="F334" s="19">
        <f t="shared" si="15"/>
        <v>1</v>
      </c>
    </row>
    <row r="335" spans="3:6" ht="15">
      <c r="C335" s="295" t="b">
        <f>AND('Spr.wydatki '!B72&gt;"0",'Spr.wydatki '!D72&gt;0,'Spr.wydatki '!F72&gt;=0,'Spr.wydatki '!G72&gt;=0)</f>
        <v>0</v>
      </c>
      <c r="D335" s="111" t="b">
        <f>AND('Spr.wydatki '!B72=0,'Spr.wydatki '!D72=0,'Spr.wydatki '!F72=0,'Spr.wydatki '!G72=0)</f>
        <v>1</v>
      </c>
      <c r="E335" s="19">
        <f t="shared" si="14"/>
        <v>0</v>
      </c>
      <c r="F335" s="19">
        <f t="shared" si="15"/>
        <v>1</v>
      </c>
    </row>
    <row r="336" spans="3:6" ht="15">
      <c r="C336" s="295" t="b">
        <f>AND('Spr.wydatki '!B73&gt;"0",'Spr.wydatki '!D73&gt;0,'Spr.wydatki '!F73&gt;=0,'Spr.wydatki '!G73&gt;=0)</f>
        <v>0</v>
      </c>
      <c r="D336" s="111" t="b">
        <f>AND('Spr.wydatki '!B73=0,'Spr.wydatki '!D73=0,'Spr.wydatki '!F73=0,'Spr.wydatki '!G73=0)</f>
        <v>1</v>
      </c>
      <c r="E336" s="19">
        <f t="shared" si="14"/>
        <v>0</v>
      </c>
      <c r="F336" s="19">
        <f t="shared" si="15"/>
        <v>1</v>
      </c>
    </row>
    <row r="337" spans="3:6" ht="15">
      <c r="C337" s="295" t="b">
        <f>AND('Spr.wydatki '!B74&gt;"0",'Spr.wydatki '!D74&gt;0,'Spr.wydatki '!F74&gt;=0,'Spr.wydatki '!G74&gt;=0)</f>
        <v>0</v>
      </c>
      <c r="D337" s="111" t="b">
        <f>AND('Spr.wydatki '!B74=0,'Spr.wydatki '!D74=0,'Spr.wydatki '!F74=0,'Spr.wydatki '!G74=0)</f>
        <v>1</v>
      </c>
      <c r="E337" s="19">
        <f t="shared" si="14"/>
        <v>0</v>
      </c>
      <c r="F337" s="19">
        <f t="shared" si="15"/>
        <v>1</v>
      </c>
    </row>
    <row r="338" spans="3:6" ht="15">
      <c r="C338" s="295" t="b">
        <f>AND('Spr.wydatki '!B75&gt;"0",'Spr.wydatki '!D75&gt;0,'Spr.wydatki '!F75&gt;=0,'Spr.wydatki '!G75&gt;=0)</f>
        <v>0</v>
      </c>
      <c r="D338" s="111" t="b">
        <f>AND('Spr.wydatki '!B75=0,'Spr.wydatki '!D75=0,'Spr.wydatki '!F75=0,'Spr.wydatki '!G75=0)</f>
        <v>1</v>
      </c>
      <c r="E338" s="19">
        <f t="shared" si="14"/>
        <v>0</v>
      </c>
      <c r="F338" s="19">
        <f t="shared" si="15"/>
        <v>1</v>
      </c>
    </row>
    <row r="339" spans="3:6" ht="15">
      <c r="C339" s="295" t="b">
        <f>AND('Spr.wydatki '!B76&gt;"0",'Spr.wydatki '!D76&gt;0,'Spr.wydatki '!F76&gt;=0,'Spr.wydatki '!G76&gt;=0)</f>
        <v>0</v>
      </c>
      <c r="D339" s="111" t="b">
        <f>AND('Spr.wydatki '!B76=0,'Spr.wydatki '!D76=0,'Spr.wydatki '!F76=0,'Spr.wydatki '!G76=0)</f>
        <v>1</v>
      </c>
      <c r="E339" s="19">
        <f t="shared" si="14"/>
        <v>0</v>
      </c>
      <c r="F339" s="19">
        <f t="shared" si="15"/>
        <v>1</v>
      </c>
    </row>
    <row r="340" spans="3:6" ht="15">
      <c r="C340" s="295" t="b">
        <f>AND('Spr.wydatki '!B77&gt;"0",'Spr.wydatki '!D77&gt;0,'Spr.wydatki '!F77&gt;=0,'Spr.wydatki '!G77&gt;=0)</f>
        <v>0</v>
      </c>
      <c r="D340" s="111" t="b">
        <f>AND('Spr.wydatki '!B77=0,'Spr.wydatki '!D77=0,'Spr.wydatki '!F77=0,'Spr.wydatki '!G77=0)</f>
        <v>1</v>
      </c>
      <c r="E340" s="19">
        <f t="shared" si="14"/>
        <v>0</v>
      </c>
      <c r="F340" s="19">
        <f t="shared" si="15"/>
        <v>1</v>
      </c>
    </row>
    <row r="341" spans="3:6" ht="15">
      <c r="C341" s="295" t="b">
        <f>AND('Spr.wydatki '!B78&gt;"0",'Spr.wydatki '!D78&gt;0,'Spr.wydatki '!F78&gt;=0,'Spr.wydatki '!G78&gt;=0)</f>
        <v>0</v>
      </c>
      <c r="D341" s="111" t="b">
        <f>AND('Spr.wydatki '!B78=0,'Spr.wydatki '!D78=0,'Spr.wydatki '!F78=0,'Spr.wydatki '!G78=0)</f>
        <v>1</v>
      </c>
      <c r="E341" s="19">
        <f t="shared" si="14"/>
        <v>0</v>
      </c>
      <c r="F341" s="19">
        <f t="shared" si="15"/>
        <v>1</v>
      </c>
    </row>
    <row r="342" spans="3:6" ht="15">
      <c r="C342" s="295" t="b">
        <f>AND('Spr.wydatki '!B79&gt;"0",'Spr.wydatki '!D79&gt;0,'Spr.wydatki '!F79&gt;=0,'Spr.wydatki '!G79&gt;=0)</f>
        <v>0</v>
      </c>
      <c r="D342" s="111" t="b">
        <f>AND('Spr.wydatki '!B79=0,'Spr.wydatki '!D79=0,'Spr.wydatki '!F79=0,'Spr.wydatki '!G79=0)</f>
        <v>1</v>
      </c>
      <c r="E342" s="19">
        <f t="shared" si="14"/>
        <v>0</v>
      </c>
      <c r="F342" s="19">
        <f t="shared" si="15"/>
        <v>1</v>
      </c>
    </row>
    <row r="343" spans="3:6" ht="15">
      <c r="C343" s="295" t="b">
        <f>AND('Spr.wydatki '!B80&gt;"0",'Spr.wydatki '!D80&gt;0,'Spr.wydatki '!F80&gt;=0,'Spr.wydatki '!G80&gt;=0)</f>
        <v>0</v>
      </c>
      <c r="D343" s="111" t="b">
        <f>AND('Spr.wydatki '!B80=0,'Spr.wydatki '!D80=0,'Spr.wydatki '!F80=0,'Spr.wydatki '!G80=0)</f>
        <v>1</v>
      </c>
      <c r="E343" s="19">
        <f t="shared" si="14"/>
        <v>0</v>
      </c>
      <c r="F343" s="19">
        <f t="shared" si="15"/>
        <v>1</v>
      </c>
    </row>
    <row r="344" spans="3:6" ht="15">
      <c r="C344" s="295" t="b">
        <f>AND('Spr.wydatki '!B81&gt;"0",'Spr.wydatki '!D81&gt;0,'Spr.wydatki '!F81&gt;=0,'Spr.wydatki '!G81&gt;=0)</f>
        <v>0</v>
      </c>
      <c r="D344" s="111" t="b">
        <f>AND('Spr.wydatki '!B81=0,'Spr.wydatki '!D81=0,'Spr.wydatki '!F81=0,'Spr.wydatki '!G81=0)</f>
        <v>1</v>
      </c>
      <c r="E344" s="19">
        <f t="shared" si="14"/>
        <v>0</v>
      </c>
      <c r="F344" s="19">
        <f t="shared" si="15"/>
        <v>1</v>
      </c>
    </row>
    <row r="345" spans="3:6" ht="15">
      <c r="C345" s="295" t="b">
        <f>AND('Spr.wydatki '!B82&gt;"0",'Spr.wydatki '!D82&gt;0,'Spr.wydatki '!F82&gt;=0,'Spr.wydatki '!G82&gt;=0)</f>
        <v>0</v>
      </c>
      <c r="D345" s="111" t="b">
        <f>AND('Spr.wydatki '!B82=0,'Spr.wydatki '!D82=0,'Spr.wydatki '!F82=0,'Spr.wydatki '!G82=0)</f>
        <v>1</v>
      </c>
      <c r="E345" s="19">
        <f t="shared" si="14"/>
        <v>0</v>
      </c>
      <c r="F345" s="19">
        <f t="shared" si="15"/>
        <v>1</v>
      </c>
    </row>
    <row r="346" spans="3:6" ht="15">
      <c r="C346" s="295" t="b">
        <f>AND('Spr.wydatki '!B83&gt;"0",'Spr.wydatki '!D83&gt;0,'Spr.wydatki '!F83&gt;=0,'Spr.wydatki '!G83&gt;=0)</f>
        <v>0</v>
      </c>
      <c r="D346" s="111" t="b">
        <f>AND('Spr.wydatki '!B83=0,'Spr.wydatki '!D83=0,'Spr.wydatki '!F83=0,'Spr.wydatki '!G83=0)</f>
        <v>1</v>
      </c>
      <c r="E346" s="19">
        <f t="shared" si="14"/>
        <v>0</v>
      </c>
      <c r="F346" s="19">
        <f t="shared" si="15"/>
        <v>1</v>
      </c>
    </row>
    <row r="347" spans="3:6" ht="15">
      <c r="C347" s="295" t="b">
        <f>AND('Spr.wydatki '!B84&gt;"0",'Spr.wydatki '!D84&gt;0,'Spr.wydatki '!F84&gt;=0,'Spr.wydatki '!G84&gt;=0)</f>
        <v>0</v>
      </c>
      <c r="D347" s="111" t="b">
        <f>AND('Spr.wydatki '!B84=0,'Spr.wydatki '!D84=0,'Spr.wydatki '!F84=0,'Spr.wydatki '!G84=0)</f>
        <v>1</v>
      </c>
      <c r="E347" s="19">
        <f t="shared" si="14"/>
        <v>0</v>
      </c>
      <c r="F347" s="19">
        <f t="shared" si="15"/>
        <v>1</v>
      </c>
    </row>
    <row r="348" spans="3:6" ht="15">
      <c r="C348" s="295" t="b">
        <f>AND('Spr.wydatki '!B85&gt;"0",'Spr.wydatki '!D85&gt;0,'Spr.wydatki '!F85&gt;=0,'Spr.wydatki '!G85&gt;=0)</f>
        <v>0</v>
      </c>
      <c r="D348" s="111" t="b">
        <f>AND('Spr.wydatki '!B85=0,'Spr.wydatki '!D85=0,'Spr.wydatki '!F85=0,'Spr.wydatki '!G85=0)</f>
        <v>1</v>
      </c>
      <c r="E348" s="19">
        <f t="shared" si="14"/>
        <v>0</v>
      </c>
      <c r="F348" s="19">
        <f t="shared" si="15"/>
        <v>1</v>
      </c>
    </row>
    <row r="349" spans="3:6" ht="15">
      <c r="C349" s="295" t="b">
        <f>AND('Spr.wydatki '!B86&gt;"0",'Spr.wydatki '!D86&gt;0,'Spr.wydatki '!F86&gt;=0,'Spr.wydatki '!G86&gt;=0)</f>
        <v>0</v>
      </c>
      <c r="D349" s="111" t="b">
        <f>AND('Spr.wydatki '!B86=0,'Spr.wydatki '!D86=0,'Spr.wydatki '!F86=0,'Spr.wydatki '!G86=0)</f>
        <v>1</v>
      </c>
      <c r="E349" s="19">
        <f t="shared" si="14"/>
        <v>0</v>
      </c>
      <c r="F349" s="19">
        <f t="shared" si="15"/>
        <v>1</v>
      </c>
    </row>
    <row r="350" spans="3:6" ht="15">
      <c r="C350" s="295" t="b">
        <f>AND('Spr.wydatki '!B87&gt;"0",'Spr.wydatki '!D87&gt;0,'Spr.wydatki '!F87&gt;=0,'Spr.wydatki '!G87&gt;=0)</f>
        <v>0</v>
      </c>
      <c r="D350" s="111" t="b">
        <f>AND('Spr.wydatki '!B87=0,'Spr.wydatki '!D87=0,'Spr.wydatki '!F87=0,'Spr.wydatki '!G87=0)</f>
        <v>1</v>
      </c>
      <c r="E350" s="19">
        <f t="shared" si="14"/>
        <v>0</v>
      </c>
      <c r="F350" s="19">
        <f t="shared" si="15"/>
        <v>1</v>
      </c>
    </row>
    <row r="351" spans="3:6" ht="15">
      <c r="C351" s="295" t="b">
        <f>AND('Spr.wydatki '!B88&gt;"0",'Spr.wydatki '!D88&gt;0,'Spr.wydatki '!F88&gt;=0,'Spr.wydatki '!G88&gt;=0)</f>
        <v>0</v>
      </c>
      <c r="D351" s="111" t="b">
        <f>AND('Spr.wydatki '!B88=0,'Spr.wydatki '!D88=0,'Spr.wydatki '!F88=0,'Spr.wydatki '!G88=0)</f>
        <v>1</v>
      </c>
      <c r="E351" s="19">
        <f t="shared" si="14"/>
        <v>0</v>
      </c>
      <c r="F351" s="19">
        <f t="shared" si="15"/>
        <v>1</v>
      </c>
    </row>
    <row r="352" spans="3:6" ht="15">
      <c r="C352" s="295" t="b">
        <f>AND('Spr.wydatki '!B89&gt;"0",'Spr.wydatki '!D89&gt;0,'Spr.wydatki '!F89&gt;=0,'Spr.wydatki '!G89&gt;=0)</f>
        <v>0</v>
      </c>
      <c r="D352" s="111" t="b">
        <f>AND('Spr.wydatki '!B89=0,'Spr.wydatki '!D89=0,'Spr.wydatki '!F89=0,'Spr.wydatki '!G89=0)</f>
        <v>1</v>
      </c>
      <c r="E352" s="19">
        <f t="shared" si="14"/>
        <v>0</v>
      </c>
      <c r="F352" s="19">
        <f t="shared" si="15"/>
        <v>1</v>
      </c>
    </row>
    <row r="353" spans="3:6" ht="15">
      <c r="C353" s="295" t="b">
        <f>AND('Spr.wydatki '!B90&gt;"0",'Spr.wydatki '!D90&gt;0,'Spr.wydatki '!F90&gt;=0,'Spr.wydatki '!G90&gt;=0)</f>
        <v>0</v>
      </c>
      <c r="D353" s="111" t="b">
        <f>AND('Spr.wydatki '!B90=0,'Spr.wydatki '!D90=0,'Spr.wydatki '!F90=0,'Spr.wydatki '!G90=0)</f>
        <v>1</v>
      </c>
      <c r="E353" s="19">
        <f t="shared" si="14"/>
        <v>0</v>
      </c>
      <c r="F353" s="19">
        <f t="shared" si="15"/>
        <v>1</v>
      </c>
    </row>
    <row r="354" spans="3:6" ht="15">
      <c r="C354" s="295" t="b">
        <f>AND('Spr.wydatki '!B91&gt;"0",'Spr.wydatki '!D91&gt;0,'Spr.wydatki '!F91&gt;=0,'Spr.wydatki '!G91&gt;=0)</f>
        <v>0</v>
      </c>
      <c r="D354" s="111" t="b">
        <f>AND('Spr.wydatki '!B91=0,'Spr.wydatki '!D91=0,'Spr.wydatki '!F91=0,'Spr.wydatki '!G91=0)</f>
        <v>1</v>
      </c>
      <c r="E354" s="19">
        <f t="shared" si="14"/>
        <v>0</v>
      </c>
      <c r="F354" s="19">
        <f t="shared" si="15"/>
        <v>1</v>
      </c>
    </row>
    <row r="355" spans="3:6" ht="15">
      <c r="C355" s="295" t="b">
        <f>AND('Spr.wydatki '!B92&gt;"0",'Spr.wydatki '!D92&gt;0,'Spr.wydatki '!F92&gt;=0,'Spr.wydatki '!G92&gt;=0)</f>
        <v>0</v>
      </c>
      <c r="D355" s="111" t="b">
        <f>AND('Spr.wydatki '!B92=0,'Spr.wydatki '!D92=0,'Spr.wydatki '!F92=0,'Spr.wydatki '!G92=0)</f>
        <v>1</v>
      </c>
      <c r="E355" s="19">
        <f t="shared" si="14"/>
        <v>0</v>
      </c>
      <c r="F355" s="19">
        <f t="shared" si="15"/>
        <v>1</v>
      </c>
    </row>
    <row r="356" spans="3:6" ht="15">
      <c r="C356" s="295" t="b">
        <f>AND('Spr.wydatki '!B93&gt;"0",'Spr.wydatki '!D93&gt;0,'Spr.wydatki '!F93&gt;=0,'Spr.wydatki '!G93&gt;=0)</f>
        <v>0</v>
      </c>
      <c r="D356" s="111" t="b">
        <f>AND('Spr.wydatki '!B93=0,'Spr.wydatki '!D93=0,'Spr.wydatki '!F93=0,'Spr.wydatki '!G93=0)</f>
        <v>1</v>
      </c>
      <c r="E356" s="19">
        <f t="shared" si="14"/>
        <v>0</v>
      </c>
      <c r="F356" s="19">
        <f t="shared" si="15"/>
        <v>1</v>
      </c>
    </row>
    <row r="357" spans="3:6" ht="15">
      <c r="C357" s="295" t="b">
        <f>AND('Spr.wydatki '!B94&gt;"0",'Spr.wydatki '!D94&gt;0,'Spr.wydatki '!F94&gt;=0,'Spr.wydatki '!G94&gt;=0)</f>
        <v>0</v>
      </c>
      <c r="D357" s="111" t="b">
        <f>AND('Spr.wydatki '!B94=0,'Spr.wydatki '!D94=0,'Spr.wydatki '!F94=0,'Spr.wydatki '!G94=0)</f>
        <v>1</v>
      </c>
      <c r="E357" s="19">
        <f t="shared" si="14"/>
        <v>0</v>
      </c>
      <c r="F357" s="19">
        <f t="shared" si="15"/>
        <v>1</v>
      </c>
    </row>
    <row r="358" spans="3:6" ht="15">
      <c r="C358" s="295" t="b">
        <f>AND('Spr.wydatki '!B95&gt;"0",'Spr.wydatki '!D95&gt;0,'Spr.wydatki '!F95&gt;=0,'Spr.wydatki '!G95&gt;=0)</f>
        <v>0</v>
      </c>
      <c r="D358" s="111" t="b">
        <f>AND('Spr.wydatki '!B95=0,'Spr.wydatki '!D95=0,'Spr.wydatki '!F95=0,'Spr.wydatki '!G95=0)</f>
        <v>1</v>
      </c>
      <c r="E358" s="19">
        <f t="shared" si="14"/>
        <v>0</v>
      </c>
      <c r="F358" s="19">
        <f t="shared" si="15"/>
        <v>1</v>
      </c>
    </row>
    <row r="359" spans="3:6" ht="15">
      <c r="C359" s="295" t="b">
        <f>AND('Spr.wydatki '!B96&gt;"0",'Spr.wydatki '!D96&gt;0,'Spr.wydatki '!F96&gt;=0,'Spr.wydatki '!G96&gt;=0)</f>
        <v>0</v>
      </c>
      <c r="D359" s="111" t="b">
        <f>AND('Spr.wydatki '!B96=0,'Spr.wydatki '!D96=0,'Spr.wydatki '!F96=0,'Spr.wydatki '!G96=0)</f>
        <v>1</v>
      </c>
      <c r="E359" s="19">
        <f t="shared" si="14"/>
        <v>0</v>
      </c>
      <c r="F359" s="19">
        <f t="shared" si="15"/>
        <v>1</v>
      </c>
    </row>
    <row r="360" spans="3:6" ht="15">
      <c r="C360" s="295" t="b">
        <f>AND('Spr.wydatki '!B97&gt;"0",'Spr.wydatki '!D97&gt;0,'Spr.wydatki '!F97&gt;=0,'Spr.wydatki '!G97&gt;=0)</f>
        <v>0</v>
      </c>
      <c r="D360" s="111" t="b">
        <f>AND('Spr.wydatki '!B97=0,'Spr.wydatki '!D97=0,'Spr.wydatki '!F97=0,'Spr.wydatki '!G97=0)</f>
        <v>1</v>
      </c>
      <c r="E360" s="19">
        <f t="shared" si="14"/>
        <v>0</v>
      </c>
      <c r="F360" s="19">
        <f t="shared" si="15"/>
        <v>1</v>
      </c>
    </row>
    <row r="361" spans="3:6" ht="15">
      <c r="C361" s="295" t="b">
        <f>AND('Spr.wydatki '!B98&gt;"0",'Spr.wydatki '!D98&gt;0,'Spr.wydatki '!F98&gt;=0,'Spr.wydatki '!G98&gt;=0)</f>
        <v>0</v>
      </c>
      <c r="D361" s="111" t="b">
        <f>AND('Spr.wydatki '!B98=0,'Spr.wydatki '!D98=0,'Spr.wydatki '!F98=0,'Spr.wydatki '!G98=0)</f>
        <v>1</v>
      </c>
      <c r="E361" s="19">
        <f t="shared" si="14"/>
        <v>0</v>
      </c>
      <c r="F361" s="19">
        <f t="shared" si="15"/>
        <v>1</v>
      </c>
    </row>
    <row r="362" spans="3:6" ht="15">
      <c r="C362" s="295" t="b">
        <f>AND('Spr.wydatki '!B99&gt;"0",'Spr.wydatki '!D99&gt;0,'Spr.wydatki '!F99&gt;=0,'Spr.wydatki '!G99&gt;=0)</f>
        <v>0</v>
      </c>
      <c r="D362" s="111" t="b">
        <f>AND('Spr.wydatki '!B99=0,'Spr.wydatki '!D99=0,'Spr.wydatki '!F99=0,'Spr.wydatki '!G99=0)</f>
        <v>1</v>
      </c>
      <c r="E362" s="19">
        <f t="shared" si="14"/>
        <v>0</v>
      </c>
      <c r="F362" s="19">
        <f t="shared" si="15"/>
        <v>1</v>
      </c>
    </row>
    <row r="363" spans="3:6" ht="15">
      <c r="C363" s="295" t="b">
        <f>AND('Spr.wydatki '!B100&gt;"0",'Spr.wydatki '!D100&gt;0,'Spr.wydatki '!F100&gt;=0,'Spr.wydatki '!G100&gt;=0)</f>
        <v>0</v>
      </c>
      <c r="D363" s="111" t="b">
        <f>AND('Spr.wydatki '!B100=0,'Spr.wydatki '!D100=0,'Spr.wydatki '!F100=0,'Spr.wydatki '!G100=0)</f>
        <v>1</v>
      </c>
      <c r="E363" s="19">
        <f aca="true" t="shared" si="16" ref="E363:E389">IF(C363=TRUE,1,0)</f>
        <v>0</v>
      </c>
      <c r="F363" s="19">
        <f aca="true" t="shared" si="17" ref="F363:F389">IF(D363=TRUE,1,0)</f>
        <v>1</v>
      </c>
    </row>
    <row r="364" spans="3:6" ht="15">
      <c r="C364" s="295" t="b">
        <f>AND('Spr.wydatki '!B101&gt;"0",'Spr.wydatki '!D101&gt;0,'Spr.wydatki '!F101&gt;=0,'Spr.wydatki '!G101&gt;=0)</f>
        <v>0</v>
      </c>
      <c r="D364" s="111" t="b">
        <f>AND('Spr.wydatki '!B101=0,'Spr.wydatki '!D101=0,'Spr.wydatki '!F101=0,'Spr.wydatki '!G101=0)</f>
        <v>1</v>
      </c>
      <c r="E364" s="19">
        <f t="shared" si="16"/>
        <v>0</v>
      </c>
      <c r="F364" s="19">
        <f t="shared" si="17"/>
        <v>1</v>
      </c>
    </row>
    <row r="365" spans="3:6" ht="15">
      <c r="C365" s="295" t="b">
        <f>AND('Spr.wydatki '!B102&gt;"0",'Spr.wydatki '!D102&gt;0,'Spr.wydatki '!F102&gt;=0,'Spr.wydatki '!G102&gt;=0)</f>
        <v>0</v>
      </c>
      <c r="D365" s="111" t="b">
        <f>AND('Spr.wydatki '!B102=0,'Spr.wydatki '!D102=0,'Spr.wydatki '!F102=0,'Spr.wydatki '!G102=0)</f>
        <v>1</v>
      </c>
      <c r="E365" s="19">
        <f t="shared" si="16"/>
        <v>0</v>
      </c>
      <c r="F365" s="19">
        <f t="shared" si="17"/>
        <v>1</v>
      </c>
    </row>
    <row r="366" spans="3:6" ht="15">
      <c r="C366" s="295" t="b">
        <f>AND('Spr.wydatki '!B103&gt;"0",'Spr.wydatki '!D103&gt;0,'Spr.wydatki '!F103&gt;=0,'Spr.wydatki '!G103&gt;=0)</f>
        <v>0</v>
      </c>
      <c r="D366" s="111" t="b">
        <f>AND('Spr.wydatki '!B103=0,'Spr.wydatki '!D103=0,'Spr.wydatki '!F103=0,'Spr.wydatki '!G103=0)</f>
        <v>1</v>
      </c>
      <c r="E366" s="19">
        <f t="shared" si="16"/>
        <v>0</v>
      </c>
      <c r="F366" s="19">
        <f t="shared" si="17"/>
        <v>1</v>
      </c>
    </row>
    <row r="367" spans="3:6" ht="15">
      <c r="C367" s="295" t="b">
        <f>AND('Spr.wydatki '!B104&gt;"0",'Spr.wydatki '!D104&gt;0,'Spr.wydatki '!F104&gt;=0,'Spr.wydatki '!G104&gt;=0)</f>
        <v>0</v>
      </c>
      <c r="D367" s="111" t="b">
        <f>AND('Spr.wydatki '!B104=0,'Spr.wydatki '!D104=0,'Spr.wydatki '!F104=0,'Spr.wydatki '!G104=0)</f>
        <v>1</v>
      </c>
      <c r="E367" s="19">
        <f t="shared" si="16"/>
        <v>0</v>
      </c>
      <c r="F367" s="19">
        <f t="shared" si="17"/>
        <v>1</v>
      </c>
    </row>
    <row r="368" spans="3:6" ht="15">
      <c r="C368" s="295" t="b">
        <f>AND('Spr.wydatki '!B105&gt;"0",'Spr.wydatki '!D105&gt;0,'Spr.wydatki '!F105&gt;=0,'Spr.wydatki '!G105&gt;=0)</f>
        <v>0</v>
      </c>
      <c r="D368" s="111" t="b">
        <f>AND('Spr.wydatki '!B105=0,'Spr.wydatki '!D105=0,'Spr.wydatki '!F105=0,'Spr.wydatki '!G105=0)</f>
        <v>1</v>
      </c>
      <c r="E368" s="19">
        <f t="shared" si="16"/>
        <v>0</v>
      </c>
      <c r="F368" s="19">
        <f t="shared" si="17"/>
        <v>1</v>
      </c>
    </row>
    <row r="369" spans="3:6" ht="15">
      <c r="C369" s="295" t="b">
        <f>AND('Spr.wydatki '!B106&gt;"0",'Spr.wydatki '!D106&gt;0,'Spr.wydatki '!F106&gt;=0,'Spr.wydatki '!G106&gt;=0)</f>
        <v>0</v>
      </c>
      <c r="D369" s="111" t="b">
        <f>AND('Spr.wydatki '!B106=0,'Spr.wydatki '!D106=0,'Spr.wydatki '!F106=0,'Spr.wydatki '!G106=0)</f>
        <v>1</v>
      </c>
      <c r="E369" s="19">
        <f t="shared" si="16"/>
        <v>0</v>
      </c>
      <c r="F369" s="19">
        <f t="shared" si="17"/>
        <v>1</v>
      </c>
    </row>
    <row r="370" spans="3:6" ht="15">
      <c r="C370" s="295" t="b">
        <f>AND('Spr.wydatki '!B107&gt;"0",'Spr.wydatki '!D107&gt;0,'Spr.wydatki '!F107&gt;=0,'Spr.wydatki '!G107&gt;=0)</f>
        <v>0</v>
      </c>
      <c r="D370" s="111" t="b">
        <f>AND('Spr.wydatki '!B107=0,'Spr.wydatki '!D107=0,'Spr.wydatki '!F107=0,'Spr.wydatki '!G107=0)</f>
        <v>1</v>
      </c>
      <c r="E370" s="19">
        <f t="shared" si="16"/>
        <v>0</v>
      </c>
      <c r="F370" s="19">
        <f t="shared" si="17"/>
        <v>1</v>
      </c>
    </row>
    <row r="371" spans="3:6" ht="15">
      <c r="C371" s="295" t="b">
        <f>AND('Spr.wydatki '!B108&gt;"0",'Spr.wydatki '!D108&gt;0,'Spr.wydatki '!F108&gt;=0,'Spr.wydatki '!G108&gt;=0)</f>
        <v>0</v>
      </c>
      <c r="D371" s="111" t="b">
        <f>AND('Spr.wydatki '!B108=0,'Spr.wydatki '!D108=0,'Spr.wydatki '!F108=0,'Spr.wydatki '!G108=0)</f>
        <v>1</v>
      </c>
      <c r="E371" s="19">
        <f t="shared" si="16"/>
        <v>0</v>
      </c>
      <c r="F371" s="19">
        <f t="shared" si="17"/>
        <v>1</v>
      </c>
    </row>
    <row r="372" spans="3:6" ht="15">
      <c r="C372" s="295" t="b">
        <f>AND('Spr.wydatki '!B109&gt;"0",'Spr.wydatki '!D109&gt;0,'Spr.wydatki '!F109&gt;=0,'Spr.wydatki '!G109&gt;=0)</f>
        <v>0</v>
      </c>
      <c r="D372" s="111" t="b">
        <f>AND('Spr.wydatki '!B109=0,'Spr.wydatki '!D109=0,'Spr.wydatki '!F109=0,'Spr.wydatki '!G109=0)</f>
        <v>1</v>
      </c>
      <c r="E372" s="19">
        <f t="shared" si="16"/>
        <v>0</v>
      </c>
      <c r="F372" s="19">
        <f t="shared" si="17"/>
        <v>1</v>
      </c>
    </row>
    <row r="373" spans="3:6" ht="15">
      <c r="C373" s="295" t="b">
        <f>AND('Spr.wydatki '!B110&gt;"0",'Spr.wydatki '!D110&gt;0,'Spr.wydatki '!F110&gt;=0,'Spr.wydatki '!G110&gt;=0)</f>
        <v>0</v>
      </c>
      <c r="D373" s="111" t="b">
        <f>AND('Spr.wydatki '!B110=0,'Spr.wydatki '!D110=0,'Spr.wydatki '!F110=0,'Spr.wydatki '!G110=0)</f>
        <v>1</v>
      </c>
      <c r="E373" s="19">
        <f t="shared" si="16"/>
        <v>0</v>
      </c>
      <c r="F373" s="19">
        <f t="shared" si="17"/>
        <v>1</v>
      </c>
    </row>
    <row r="374" spans="3:6" ht="15">
      <c r="C374" s="295" t="b">
        <f>AND('Spr.wydatki '!B111&gt;"0",'Spr.wydatki '!D111&gt;0,'Spr.wydatki '!F111&gt;=0,'Spr.wydatki '!G111&gt;=0)</f>
        <v>0</v>
      </c>
      <c r="D374" s="111" t="b">
        <f>AND('Spr.wydatki '!B111=0,'Spr.wydatki '!D111=0,'Spr.wydatki '!F111=0,'Spr.wydatki '!G111=0)</f>
        <v>1</v>
      </c>
      <c r="E374" s="19">
        <f t="shared" si="16"/>
        <v>0</v>
      </c>
      <c r="F374" s="19">
        <f t="shared" si="17"/>
        <v>1</v>
      </c>
    </row>
    <row r="375" spans="3:6" ht="15">
      <c r="C375" s="295" t="b">
        <f>AND('Spr.wydatki '!B112&gt;"0",'Spr.wydatki '!D112&gt;0,'Spr.wydatki '!F112&gt;=0,'Spr.wydatki '!G112&gt;=0)</f>
        <v>0</v>
      </c>
      <c r="D375" s="111" t="b">
        <f>AND('Spr.wydatki '!B112=0,'Spr.wydatki '!D112=0,'Spr.wydatki '!F112=0,'Spr.wydatki '!G112=0)</f>
        <v>1</v>
      </c>
      <c r="E375" s="19">
        <f t="shared" si="16"/>
        <v>0</v>
      </c>
      <c r="F375" s="19">
        <f t="shared" si="17"/>
        <v>1</v>
      </c>
    </row>
    <row r="376" spans="3:6" ht="15">
      <c r="C376" s="295" t="b">
        <f>AND('Spr.wydatki '!B113&gt;"0",'Spr.wydatki '!D113&gt;0,'Spr.wydatki '!F113&gt;=0,'Spr.wydatki '!G113&gt;=0)</f>
        <v>0</v>
      </c>
      <c r="D376" s="111" t="b">
        <f>AND('Spr.wydatki '!B113=0,'Spr.wydatki '!D113=0,'Spr.wydatki '!F113=0,'Spr.wydatki '!G113=0)</f>
        <v>1</v>
      </c>
      <c r="E376" s="19">
        <f t="shared" si="16"/>
        <v>0</v>
      </c>
      <c r="F376" s="19">
        <f t="shared" si="17"/>
        <v>1</v>
      </c>
    </row>
    <row r="377" spans="3:6" ht="15">
      <c r="C377" s="295" t="b">
        <f>AND('Spr.wydatki '!B114&gt;"0",'Spr.wydatki '!D114&gt;0,'Spr.wydatki '!F114&gt;=0,'Spr.wydatki '!G114&gt;=0)</f>
        <v>0</v>
      </c>
      <c r="D377" s="111" t="b">
        <f>AND('Spr.wydatki '!B114=0,'Spr.wydatki '!D114=0,'Spr.wydatki '!F114=0,'Spr.wydatki '!G114=0)</f>
        <v>1</v>
      </c>
      <c r="E377" s="19">
        <f t="shared" si="16"/>
        <v>0</v>
      </c>
      <c r="F377" s="19">
        <f t="shared" si="17"/>
        <v>1</v>
      </c>
    </row>
    <row r="378" spans="3:6" ht="15">
      <c r="C378" s="295" t="b">
        <f>AND('Spr.wydatki '!B115&gt;"0",'Spr.wydatki '!D115&gt;0,'Spr.wydatki '!F115&gt;=0,'Spr.wydatki '!G115&gt;=0)</f>
        <v>0</v>
      </c>
      <c r="D378" s="111" t="b">
        <f>AND('Spr.wydatki '!B115=0,'Spr.wydatki '!D115=0,'Spr.wydatki '!F115=0,'Spr.wydatki '!G115=0)</f>
        <v>1</v>
      </c>
      <c r="E378" s="19">
        <f t="shared" si="16"/>
        <v>0</v>
      </c>
      <c r="F378" s="19">
        <f t="shared" si="17"/>
        <v>1</v>
      </c>
    </row>
    <row r="379" spans="3:6" ht="15">
      <c r="C379" s="295" t="b">
        <f>AND('Spr.wydatki '!B116&gt;"0",'Spr.wydatki '!D116&gt;0,'Spr.wydatki '!F116&gt;=0,'Spr.wydatki '!G116&gt;=0)</f>
        <v>0</v>
      </c>
      <c r="D379" s="111" t="b">
        <f>AND('Spr.wydatki '!B116=0,'Spr.wydatki '!D116=0,'Spr.wydatki '!F116=0,'Spr.wydatki '!G116=0)</f>
        <v>1</v>
      </c>
      <c r="E379" s="19">
        <f t="shared" si="16"/>
        <v>0</v>
      </c>
      <c r="F379" s="19">
        <f t="shared" si="17"/>
        <v>1</v>
      </c>
    </row>
    <row r="380" spans="3:6" ht="15">
      <c r="C380" s="295" t="b">
        <f>AND('Spr.wydatki '!B117&gt;"0",'Spr.wydatki '!D117&gt;0,'Spr.wydatki '!F117&gt;=0,'Spr.wydatki '!G117&gt;=0)</f>
        <v>0</v>
      </c>
      <c r="D380" s="111" t="b">
        <f>AND('Spr.wydatki '!B117=0,'Spr.wydatki '!D117=0,'Spr.wydatki '!F117=0,'Spr.wydatki '!G117=0)</f>
        <v>1</v>
      </c>
      <c r="E380" s="19">
        <f t="shared" si="16"/>
        <v>0</v>
      </c>
      <c r="F380" s="19">
        <f t="shared" si="17"/>
        <v>1</v>
      </c>
    </row>
    <row r="381" spans="3:6" ht="15">
      <c r="C381" s="295" t="b">
        <f>AND('Spr.wydatki '!B118&gt;"0",'Spr.wydatki '!D118&gt;0,'Spr.wydatki '!F118&gt;=0,'Spr.wydatki '!G118&gt;=0)</f>
        <v>0</v>
      </c>
      <c r="D381" s="111" t="b">
        <f>AND('Spr.wydatki '!B118=0,'Spr.wydatki '!D118=0,'Spr.wydatki '!F118=0,'Spr.wydatki '!G118=0)</f>
        <v>1</v>
      </c>
      <c r="E381" s="19">
        <f t="shared" si="16"/>
        <v>0</v>
      </c>
      <c r="F381" s="19">
        <f t="shared" si="17"/>
        <v>1</v>
      </c>
    </row>
    <row r="382" spans="3:6" ht="15">
      <c r="C382" s="295" t="b">
        <f>AND('Spr.wydatki '!B119&gt;"0",'Spr.wydatki '!D119&gt;0,'Spr.wydatki '!F119&gt;=0,'Spr.wydatki '!G119&gt;=0)</f>
        <v>0</v>
      </c>
      <c r="D382" s="111" t="b">
        <f>AND('Spr.wydatki '!B119=0,'Spr.wydatki '!D119=0,'Spr.wydatki '!F119=0,'Spr.wydatki '!G119=0)</f>
        <v>1</v>
      </c>
      <c r="E382" s="19">
        <f t="shared" si="16"/>
        <v>0</v>
      </c>
      <c r="F382" s="19">
        <f t="shared" si="17"/>
        <v>1</v>
      </c>
    </row>
    <row r="383" spans="3:6" ht="15">
      <c r="C383" s="295" t="b">
        <f>AND('Spr.wydatki '!B120&gt;"0",'Spr.wydatki '!D120&gt;0,'Spr.wydatki '!F120&gt;=0,'Spr.wydatki '!G120&gt;=0)</f>
        <v>0</v>
      </c>
      <c r="D383" s="111" t="b">
        <f>AND('Spr.wydatki '!B120=0,'Spr.wydatki '!D120=0,'Spr.wydatki '!F120=0,'Spr.wydatki '!G120=0)</f>
        <v>1</v>
      </c>
      <c r="E383" s="19">
        <f t="shared" si="16"/>
        <v>0</v>
      </c>
      <c r="F383" s="19">
        <f t="shared" si="17"/>
        <v>1</v>
      </c>
    </row>
    <row r="384" spans="3:6" ht="15">
      <c r="C384" s="295" t="b">
        <f>AND('Spr.wydatki '!B121&gt;"0",'Spr.wydatki '!D121&gt;0,'Spr.wydatki '!F121&gt;=0,'Spr.wydatki '!G121&gt;=0)</f>
        <v>0</v>
      </c>
      <c r="D384" s="111" t="b">
        <f>AND('Spr.wydatki '!B121=0,'Spr.wydatki '!D121=0,'Spr.wydatki '!F121=0,'Spr.wydatki '!G121=0)</f>
        <v>1</v>
      </c>
      <c r="E384" s="19">
        <f t="shared" si="16"/>
        <v>0</v>
      </c>
      <c r="F384" s="19">
        <f t="shared" si="17"/>
        <v>1</v>
      </c>
    </row>
    <row r="385" spans="3:6" ht="15">
      <c r="C385" s="295" t="b">
        <f>AND('Spr.wydatki '!B122&gt;"0",'Spr.wydatki '!D122&gt;0,'Spr.wydatki '!F122&gt;=0,'Spr.wydatki '!G122&gt;=0)</f>
        <v>0</v>
      </c>
      <c r="D385" s="111" t="b">
        <f>AND('Spr.wydatki '!B122=0,'Spr.wydatki '!D122=0,'Spr.wydatki '!F122=0,'Spr.wydatki '!G122=0)</f>
        <v>1</v>
      </c>
      <c r="E385" s="19">
        <f t="shared" si="16"/>
        <v>0</v>
      </c>
      <c r="F385" s="19">
        <f t="shared" si="17"/>
        <v>1</v>
      </c>
    </row>
    <row r="386" spans="3:6" ht="15">
      <c r="C386" s="295" t="b">
        <f>AND('Spr.wydatki '!B123&gt;"0",'Spr.wydatki '!D123&gt;0,'Spr.wydatki '!F123&gt;=0,'Spr.wydatki '!G123&gt;=0)</f>
        <v>0</v>
      </c>
      <c r="D386" s="111" t="b">
        <f>AND('Spr.wydatki '!B123=0,'Spr.wydatki '!D123=0,'Spr.wydatki '!F123=0,'Spr.wydatki '!G123=0)</f>
        <v>1</v>
      </c>
      <c r="E386" s="19">
        <f t="shared" si="16"/>
        <v>0</v>
      </c>
      <c r="F386" s="19">
        <f t="shared" si="17"/>
        <v>1</v>
      </c>
    </row>
    <row r="387" spans="3:6" ht="15">
      <c r="C387" s="295" t="b">
        <f>AND('Spr.wydatki '!B124&gt;"0",'Spr.wydatki '!D124&gt;0,'Spr.wydatki '!F124&gt;=0,'Spr.wydatki '!G124&gt;=0)</f>
        <v>0</v>
      </c>
      <c r="D387" s="111" t="b">
        <f>AND('Spr.wydatki '!B124=0,'Spr.wydatki '!D124=0,'Spr.wydatki '!F124=0,'Spr.wydatki '!G124=0)</f>
        <v>1</v>
      </c>
      <c r="E387" s="19">
        <f t="shared" si="16"/>
        <v>0</v>
      </c>
      <c r="F387" s="19">
        <f t="shared" si="17"/>
        <v>1</v>
      </c>
    </row>
    <row r="388" spans="3:6" ht="15">
      <c r="C388" s="295" t="b">
        <f>AND('Spr.wydatki '!B125&gt;"0",'Spr.wydatki '!D125&gt;0,'Spr.wydatki '!F125&gt;=0,'Spr.wydatki '!G125&gt;=0)</f>
        <v>0</v>
      </c>
      <c r="D388" s="111" t="b">
        <f>AND('Spr.wydatki '!B125=0,'Spr.wydatki '!D125=0,'Spr.wydatki '!F125=0,'Spr.wydatki '!G125=0)</f>
        <v>1</v>
      </c>
      <c r="E388" s="19">
        <f t="shared" si="16"/>
        <v>0</v>
      </c>
      <c r="F388" s="19">
        <f t="shared" si="17"/>
        <v>1</v>
      </c>
    </row>
    <row r="389" spans="3:6" ht="15">
      <c r="C389" s="295" t="b">
        <f>AND('Spr.wydatki '!B126&gt;"0",'Spr.wydatki '!D126&gt;0,'Spr.wydatki '!F126&gt;=0,'Spr.wydatki '!G126&gt;=0)</f>
        <v>0</v>
      </c>
      <c r="D389" s="111" t="b">
        <f>AND('Spr.wydatki '!B126=0,'Spr.wydatki '!D126=0,'Spr.wydatki '!F126=0,'Spr.wydatki '!G126=0)</f>
        <v>1</v>
      </c>
      <c r="E389" s="19">
        <f t="shared" si="16"/>
        <v>0</v>
      </c>
      <c r="F389" s="19">
        <f t="shared" si="17"/>
        <v>1</v>
      </c>
    </row>
    <row r="390" spans="5:7" ht="15">
      <c r="E390" s="19">
        <f>SUM(E289:E389)</f>
        <v>0</v>
      </c>
      <c r="F390" s="19">
        <f>SUM(F289:F389)</f>
        <v>101</v>
      </c>
      <c r="G390" s="19">
        <f>SUM(E390:F390)</f>
        <v>101</v>
      </c>
    </row>
  </sheetData>
  <sheetProtection sheet="1" objects="1" scenarios="1"/>
  <dataValidations count="1">
    <dataValidation type="custom" allowBlank="1" showInputMessage="1" showErrorMessage="1" sqref="C93">
      <formula1>"Wniosek!A11=""EDUKACJA:"";A84:A96"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B1">
      <selection activeCell="H27" sqref="H27"/>
    </sheetView>
  </sheetViews>
  <sheetFormatPr defaultColWidth="9.140625" defaultRowHeight="15"/>
  <cols>
    <col min="1" max="1" width="2.00390625" style="112" hidden="1" customWidth="1"/>
    <col min="2" max="2" width="17.8515625" style="57" customWidth="1"/>
    <col min="3" max="3" width="7.421875" style="57" customWidth="1"/>
    <col min="4" max="4" width="9.140625" style="57" customWidth="1"/>
    <col min="5" max="5" width="11.7109375" style="57" customWidth="1"/>
    <col min="6" max="8" width="9.7109375" style="57" customWidth="1"/>
    <col min="9" max="11" width="7.57421875" style="57" customWidth="1"/>
    <col min="12" max="12" width="9.57421875" style="291" customWidth="1"/>
    <col min="13" max="13" width="8.8515625" style="291" customWidth="1"/>
    <col min="14" max="14" width="6.28125" style="57" customWidth="1"/>
    <col min="15" max="15" width="6.421875" style="57" customWidth="1"/>
    <col min="16" max="16" width="6.57421875" style="57" customWidth="1"/>
    <col min="17" max="18" width="6.8515625" style="57" customWidth="1"/>
    <col min="19" max="19" width="7.140625" style="57" customWidth="1"/>
    <col min="20" max="16384" width="9.140625" style="57" customWidth="1"/>
  </cols>
  <sheetData>
    <row r="1" spans="2:11" ht="18" customHeight="1">
      <c r="B1" s="350" t="s">
        <v>329</v>
      </c>
      <c r="C1" s="321"/>
      <c r="D1" s="351">
        <f>IF(listy!G390=101,"","W Sprawozdaniu z realizacji wydatków wystąpiły błędy")</f>
      </c>
      <c r="E1" s="352"/>
      <c r="F1" s="352"/>
      <c r="G1" s="352"/>
      <c r="H1" s="352"/>
      <c r="I1" s="352"/>
      <c r="J1" s="352"/>
      <c r="K1" s="352"/>
    </row>
    <row r="2" spans="2:11" ht="18.75" customHeight="1">
      <c r="B2" s="353" t="s">
        <v>264</v>
      </c>
      <c r="C2" s="354"/>
      <c r="D2" s="354"/>
      <c r="E2" s="354"/>
      <c r="F2" s="354"/>
      <c r="G2" s="354"/>
      <c r="H2" s="354"/>
      <c r="I2" s="354"/>
      <c r="J2" s="354"/>
      <c r="K2" s="354"/>
    </row>
    <row r="3" spans="1:13" s="114" customFormat="1" ht="15" customHeight="1">
      <c r="A3" s="113"/>
      <c r="B3" s="355" t="s">
        <v>265</v>
      </c>
      <c r="C3" s="356"/>
      <c r="D3" s="356"/>
      <c r="E3" s="356"/>
      <c r="F3" s="357">
        <f>Planowanie!B44</f>
        <v>0</v>
      </c>
      <c r="G3" s="357"/>
      <c r="H3" s="358"/>
      <c r="I3" s="358"/>
      <c r="J3" s="358"/>
      <c r="K3" s="358"/>
      <c r="L3" s="292"/>
      <c r="M3" s="292"/>
    </row>
    <row r="4" spans="2:12" ht="3" customHeight="1">
      <c r="B4" s="359" t="s">
        <v>133</v>
      </c>
      <c r="C4" s="360"/>
      <c r="D4" s="360"/>
      <c r="E4" s="360"/>
      <c r="F4" s="360"/>
      <c r="G4" s="360"/>
      <c r="H4" s="360"/>
      <c r="I4" s="360"/>
      <c r="J4" s="360"/>
      <c r="K4" s="360"/>
      <c r="L4" s="293"/>
    </row>
    <row r="5" spans="2:13" s="116" customFormat="1" ht="15" customHeight="1">
      <c r="B5" s="361" t="s">
        <v>43</v>
      </c>
      <c r="C5" s="362"/>
      <c r="D5" s="362"/>
      <c r="E5" s="362"/>
      <c r="F5" s="362"/>
      <c r="G5" s="362"/>
      <c r="H5" s="362"/>
      <c r="I5" s="362"/>
      <c r="J5" s="362"/>
      <c r="K5" s="363"/>
      <c r="L5" s="291"/>
      <c r="M5" s="291"/>
    </row>
    <row r="6" spans="2:11" ht="3" customHeight="1">
      <c r="B6" s="371"/>
      <c r="C6" s="372"/>
      <c r="D6" s="372"/>
      <c r="E6" s="372"/>
      <c r="F6" s="372"/>
      <c r="G6" s="372"/>
      <c r="H6" s="372"/>
      <c r="I6" s="372"/>
      <c r="J6" s="372"/>
      <c r="K6" s="372"/>
    </row>
    <row r="7" spans="2:11" ht="15" customHeight="1">
      <c r="B7" s="373" t="s">
        <v>8</v>
      </c>
      <c r="C7" s="374"/>
      <c r="D7" s="374"/>
      <c r="E7" s="374"/>
      <c r="F7" s="374"/>
      <c r="G7" s="374"/>
      <c r="H7" s="374"/>
      <c r="I7" s="374"/>
      <c r="J7" s="374"/>
      <c r="K7" s="374"/>
    </row>
    <row r="8" spans="2:11" ht="30" customHeight="1">
      <c r="B8" s="375">
        <f>Program!A6</f>
        <v>0</v>
      </c>
      <c r="C8" s="376"/>
      <c r="D8" s="376"/>
      <c r="E8" s="376"/>
      <c r="F8" s="376"/>
      <c r="G8" s="376"/>
      <c r="H8" s="376"/>
      <c r="I8" s="376"/>
      <c r="J8" s="376"/>
      <c r="K8" s="376"/>
    </row>
    <row r="9" spans="2:11" ht="3" customHeight="1" thickBot="1">
      <c r="B9" s="364"/>
      <c r="C9" s="365"/>
      <c r="D9" s="365"/>
      <c r="E9" s="365"/>
      <c r="F9" s="365"/>
      <c r="G9" s="365"/>
      <c r="H9" s="365"/>
      <c r="I9" s="365"/>
      <c r="J9" s="365"/>
      <c r="K9" s="366"/>
    </row>
    <row r="10" spans="2:11" ht="15" customHeight="1">
      <c r="B10" s="347" t="str">
        <f>'Kosztorys inne (zał.2)'!A10</f>
        <v>Subwencja oświatowa (P9 i P10)</v>
      </c>
      <c r="C10" s="348"/>
      <c r="D10" s="348"/>
      <c r="E10" s="348"/>
      <c r="F10" s="348"/>
      <c r="G10" s="349"/>
      <c r="H10" s="117">
        <f>'Kosztorys inne (zał.2)'!D10</f>
        <v>0</v>
      </c>
      <c r="I10" s="367"/>
      <c r="J10" s="368"/>
      <c r="K10" s="118">
        <f>'Kosztorys inne (zał.2)'!C10</f>
        <v>0</v>
      </c>
    </row>
    <row r="11" spans="2:11" ht="15" customHeight="1">
      <c r="B11" s="347" t="str">
        <f>'Kosztorys inne (zał.2)'!A11</f>
        <v>POKL</v>
      </c>
      <c r="C11" s="348"/>
      <c r="D11" s="348"/>
      <c r="E11" s="348"/>
      <c r="F11" s="348"/>
      <c r="G11" s="349"/>
      <c r="H11" s="119">
        <f>'Kosztorys inne (zał.2)'!D11</f>
        <v>0</v>
      </c>
      <c r="I11" s="368"/>
      <c r="J11" s="368"/>
      <c r="K11" s="118">
        <f>'Kosztorys inne (zał.2)'!C11</f>
        <v>0</v>
      </c>
    </row>
    <row r="12" spans="2:11" ht="15" customHeight="1">
      <c r="B12" s="347" t="str">
        <f>'Kosztorys inne (zał.2)'!A12</f>
        <v>Ośrodki Pomocy Społecznej</v>
      </c>
      <c r="C12" s="348"/>
      <c r="D12" s="348"/>
      <c r="E12" s="348"/>
      <c r="F12" s="348"/>
      <c r="G12" s="349"/>
      <c r="H12" s="119">
        <f>'Kosztorys inne (zał.2)'!D12</f>
        <v>0</v>
      </c>
      <c r="I12" s="368"/>
      <c r="J12" s="368"/>
      <c r="K12" s="118">
        <f>'Kosztorys inne (zał.2)'!C12</f>
        <v>0</v>
      </c>
    </row>
    <row r="13" spans="2:11" ht="15" customHeight="1" thickBot="1">
      <c r="B13" s="347" t="str">
        <f>'Kosztorys inne (zał.2)'!A13</f>
        <v>Powiatowe Urzędy Pracy</v>
      </c>
      <c r="C13" s="348"/>
      <c r="D13" s="348"/>
      <c r="E13" s="348"/>
      <c r="F13" s="348"/>
      <c r="G13" s="349"/>
      <c r="H13" s="120">
        <f>'Kosztorys inne (zał.2)'!D13</f>
        <v>0</v>
      </c>
      <c r="I13" s="368"/>
      <c r="J13" s="368"/>
      <c r="K13" s="118">
        <f>'Kosztorys inne (zał.2)'!C13</f>
        <v>0</v>
      </c>
    </row>
    <row r="14" spans="2:11" ht="15" customHeight="1" thickBot="1">
      <c r="B14" s="369" t="s">
        <v>286</v>
      </c>
      <c r="C14" s="370"/>
      <c r="D14" s="370"/>
      <c r="E14" s="370"/>
      <c r="F14" s="370"/>
      <c r="G14" s="370"/>
      <c r="H14" s="121">
        <f>SUM(H10:H13)</f>
        <v>0</v>
      </c>
      <c r="I14" s="368"/>
      <c r="J14" s="368"/>
      <c r="K14" s="118">
        <f>SUM(K10:K13)</f>
        <v>0</v>
      </c>
    </row>
    <row r="15" spans="2:11" ht="15" customHeight="1" thickBot="1">
      <c r="B15" s="347">
        <f>IF(Planowanie!B32&gt;"","Inne działania (z wyłączeniem 4 pierwszych wierszy) razem","")</f>
      </c>
      <c r="C15" s="348"/>
      <c r="D15" s="348"/>
      <c r="E15" s="348"/>
      <c r="F15" s="348"/>
      <c r="G15" s="349"/>
      <c r="H15" s="121">
        <f>'Kosztorys inne (zał.2)'!D16</f>
        <v>0</v>
      </c>
      <c r="I15" s="368"/>
      <c r="J15" s="368"/>
      <c r="K15" s="118">
        <f>'Kosztorys inne (zał.2)'!C16</f>
        <v>0</v>
      </c>
    </row>
    <row r="16" spans="2:11" ht="3" customHeight="1">
      <c r="B16" s="386"/>
      <c r="C16" s="387"/>
      <c r="D16" s="387"/>
      <c r="E16" s="387"/>
      <c r="F16" s="387"/>
      <c r="G16" s="387"/>
      <c r="H16" s="387"/>
      <c r="I16" s="387"/>
      <c r="J16" s="387"/>
      <c r="K16" s="388"/>
    </row>
    <row r="17" spans="1:13" s="128" customFormat="1" ht="21.75" thickBot="1">
      <c r="A17" s="122"/>
      <c r="B17" s="328" t="s">
        <v>275</v>
      </c>
      <c r="C17" s="329"/>
      <c r="D17" s="329"/>
      <c r="E17" s="330"/>
      <c r="F17" s="123" t="s">
        <v>11</v>
      </c>
      <c r="G17" s="124" t="s">
        <v>10</v>
      </c>
      <c r="H17" s="125" t="s">
        <v>134</v>
      </c>
      <c r="I17" s="126" t="s">
        <v>11</v>
      </c>
      <c r="J17" s="127" t="s">
        <v>10</v>
      </c>
      <c r="K17" s="127" t="s">
        <v>134</v>
      </c>
      <c r="L17" s="294"/>
      <c r="M17" s="294"/>
    </row>
    <row r="18" spans="1:13" s="128" customFormat="1" ht="15">
      <c r="A18" s="122"/>
      <c r="B18" s="331">
        <f>'Kosztorys (zał.1)'!A10</f>
      </c>
      <c r="C18" s="332"/>
      <c r="D18" s="332"/>
      <c r="E18" s="332"/>
      <c r="F18" s="129">
        <f>listy!J244</f>
        <v>0</v>
      </c>
      <c r="G18" s="130">
        <f>listy!N244</f>
        <v>0</v>
      </c>
      <c r="H18" s="131">
        <f>SUM(F18:G18)</f>
        <v>0</v>
      </c>
      <c r="I18" s="132">
        <f>listy!B244</f>
        <v>0</v>
      </c>
      <c r="J18" s="133">
        <f>listy!F244</f>
        <v>0</v>
      </c>
      <c r="K18" s="133">
        <f>SUM(I18:J18)</f>
        <v>0</v>
      </c>
      <c r="L18" s="294"/>
      <c r="M18" s="294"/>
    </row>
    <row r="19" spans="1:13" s="128" customFormat="1" ht="15">
      <c r="A19" s="122"/>
      <c r="B19" s="331">
        <f>'Kosztorys (zał.1)'!A11</f>
      </c>
      <c r="C19" s="332"/>
      <c r="D19" s="332"/>
      <c r="E19" s="332"/>
      <c r="F19" s="134">
        <f>listy!K244</f>
        <v>0</v>
      </c>
      <c r="G19" s="135">
        <f>listy!O244</f>
        <v>0</v>
      </c>
      <c r="H19" s="136">
        <f>SUM(F19:G19)</f>
        <v>0</v>
      </c>
      <c r="I19" s="132">
        <f>listy!C244</f>
        <v>0</v>
      </c>
      <c r="J19" s="133">
        <f>listy!G244</f>
        <v>0</v>
      </c>
      <c r="K19" s="133">
        <f>SUM(I19:J19)</f>
        <v>0</v>
      </c>
      <c r="L19" s="294"/>
      <c r="M19" s="294"/>
    </row>
    <row r="20" spans="1:13" s="128" customFormat="1" ht="15">
      <c r="A20" s="122"/>
      <c r="B20" s="331">
        <f>'Kosztorys (zał.1)'!A12</f>
      </c>
      <c r="C20" s="332"/>
      <c r="D20" s="332"/>
      <c r="E20" s="332"/>
      <c r="F20" s="134">
        <f>listy!L244</f>
        <v>0</v>
      </c>
      <c r="G20" s="135">
        <f>listy!P244</f>
        <v>0</v>
      </c>
      <c r="H20" s="136">
        <f>SUM(F20:G20)</f>
        <v>0</v>
      </c>
      <c r="I20" s="132">
        <f>listy!D244</f>
        <v>0</v>
      </c>
      <c r="J20" s="133">
        <f>listy!H244</f>
        <v>0</v>
      </c>
      <c r="K20" s="133">
        <f>SUM(I20:J20)</f>
        <v>0</v>
      </c>
      <c r="L20" s="294"/>
      <c r="M20" s="294"/>
    </row>
    <row r="21" spans="1:13" s="128" customFormat="1" ht="15">
      <c r="A21" s="122"/>
      <c r="B21" s="331">
        <f>'Kosztorys (zał.1)'!A13</f>
      </c>
      <c r="C21" s="332"/>
      <c r="D21" s="332"/>
      <c r="E21" s="332"/>
      <c r="F21" s="134">
        <f>listy!M244</f>
        <v>0</v>
      </c>
      <c r="G21" s="135">
        <f>listy!Q244</f>
        <v>0</v>
      </c>
      <c r="H21" s="136">
        <f>SUM(F21:G21)</f>
        <v>0</v>
      </c>
      <c r="I21" s="132">
        <f>listy!E244</f>
        <v>0</v>
      </c>
      <c r="J21" s="133">
        <f>listy!I244</f>
        <v>0</v>
      </c>
      <c r="K21" s="133">
        <f>SUM(I21:J21)</f>
        <v>0</v>
      </c>
      <c r="L21" s="294"/>
      <c r="M21" s="294"/>
    </row>
    <row r="22" spans="1:13" s="128" customFormat="1" ht="15.75" thickBot="1">
      <c r="A22" s="122"/>
      <c r="B22" s="331">
        <f>'Kosztorys (zał.1)'!A14</f>
      </c>
      <c r="C22" s="332"/>
      <c r="D22" s="332"/>
      <c r="E22" s="332"/>
      <c r="F22" s="137">
        <f>IF(B22&gt;"",0,"")</f>
      </c>
      <c r="G22" s="138">
        <f>'Kosztorys inne (zał.2)'!D16</f>
        <v>0</v>
      </c>
      <c r="H22" s="139">
        <f>SUM(F22:G22)</f>
        <v>0</v>
      </c>
      <c r="I22" s="132">
        <f>IF(B22&gt;"",0,"")</f>
      </c>
      <c r="J22" s="133">
        <f>'Kosztorys inne (zał.2)'!C5</f>
        <v>0</v>
      </c>
      <c r="K22" s="133">
        <f>SUM(I22:J22)</f>
        <v>0</v>
      </c>
      <c r="L22" s="294"/>
      <c r="M22" s="294"/>
    </row>
    <row r="23" spans="1:13" s="128" customFormat="1" ht="15.75" thickBot="1">
      <c r="A23" s="122"/>
      <c r="B23" s="333" t="s">
        <v>283</v>
      </c>
      <c r="C23" s="334"/>
      <c r="D23" s="334"/>
      <c r="E23" s="334"/>
      <c r="F23" s="140">
        <f>SUM(F18:F22)</f>
        <v>0</v>
      </c>
      <c r="G23" s="141">
        <f>SUM(G18:G22)</f>
        <v>0</v>
      </c>
      <c r="H23" s="142">
        <f>SUM(H18:H22)</f>
        <v>0</v>
      </c>
      <c r="I23" s="143">
        <f>SUM(I18:I22)</f>
        <v>0</v>
      </c>
      <c r="J23" s="143">
        <f>SUM(J18:J22)</f>
        <v>0</v>
      </c>
      <c r="K23" s="143">
        <f>SUM(K18:K22)</f>
        <v>0</v>
      </c>
      <c r="L23" s="294"/>
      <c r="M23" s="294"/>
    </row>
    <row r="24" spans="1:13" s="128" customFormat="1" ht="3" customHeight="1" thickBot="1">
      <c r="A24" s="122"/>
      <c r="B24" s="377">
        <f>IF('Kosztorys inne (zał.2)'!C8&gt;0,"INNE:","")</f>
      </c>
      <c r="C24" s="378"/>
      <c r="D24" s="378"/>
      <c r="E24" s="378"/>
      <c r="F24" s="378"/>
      <c r="G24" s="378"/>
      <c r="H24" s="378"/>
      <c r="I24" s="379"/>
      <c r="J24" s="379"/>
      <c r="K24" s="380"/>
      <c r="L24" s="294"/>
      <c r="M24" s="294"/>
    </row>
    <row r="25" spans="1:13" s="128" customFormat="1" ht="15.75" thickBot="1">
      <c r="A25" s="122"/>
      <c r="B25" s="343" t="s">
        <v>39</v>
      </c>
      <c r="C25" s="344"/>
      <c r="D25" s="337" t="s">
        <v>40</v>
      </c>
      <c r="E25" s="338"/>
      <c r="F25" s="381" t="s">
        <v>269</v>
      </c>
      <c r="G25" s="382"/>
      <c r="H25" s="383"/>
      <c r="I25" s="384" t="s">
        <v>268</v>
      </c>
      <c r="J25" s="385"/>
      <c r="K25" s="385"/>
      <c r="L25" s="294"/>
      <c r="M25" s="294"/>
    </row>
    <row r="26" spans="1:13" s="128" customFormat="1" ht="15">
      <c r="A26" s="122">
        <f>'Kosztorys (zał.1)'!A18</f>
        <v>0</v>
      </c>
      <c r="B26" s="345">
        <f>'Kosztorys (zał.1)'!B18</f>
        <v>0</v>
      </c>
      <c r="C26" s="346"/>
      <c r="D26" s="339">
        <f>'Kosztorys (zał.1)'!E18</f>
        <v>0</v>
      </c>
      <c r="E26" s="340"/>
      <c r="F26" s="47"/>
      <c r="G26" s="48"/>
      <c r="H26" s="49">
        <f>SUM(F26:G26)</f>
        <v>0</v>
      </c>
      <c r="I26" s="50">
        <f>'Kosztorys (zał.1)'!G18</f>
        <v>0</v>
      </c>
      <c r="J26" s="51">
        <f>'Kosztorys (zał.1)'!H18</f>
        <v>0</v>
      </c>
      <c r="K26" s="52">
        <f aca="true" t="shared" si="0" ref="K26:K90">SUM(I26:J26)</f>
        <v>0</v>
      </c>
      <c r="L26" s="294"/>
      <c r="M26" s="294"/>
    </row>
    <row r="27" spans="1:13" s="128" customFormat="1" ht="15" customHeight="1">
      <c r="A27" s="122">
        <f>'Kosztorys (zał.1)'!A19</f>
        <v>0</v>
      </c>
      <c r="B27" s="335">
        <f>'Kosztorys (zał.1)'!B19</f>
        <v>0</v>
      </c>
      <c r="C27" s="336"/>
      <c r="D27" s="341">
        <f>'Kosztorys (zał.1)'!E19</f>
        <v>0</v>
      </c>
      <c r="E27" s="342"/>
      <c r="F27" s="53"/>
      <c r="G27" s="54"/>
      <c r="H27" s="55">
        <f aca="true" t="shared" si="1" ref="H27:H90">SUM(F27:G27)</f>
        <v>0</v>
      </c>
      <c r="I27" s="50">
        <f>'Kosztorys (zał.1)'!G19</f>
        <v>0</v>
      </c>
      <c r="J27" s="51">
        <f>'Kosztorys (zał.1)'!H19</f>
        <v>0</v>
      </c>
      <c r="K27" s="52">
        <f t="shared" si="0"/>
        <v>0</v>
      </c>
      <c r="L27" s="294"/>
      <c r="M27" s="294"/>
    </row>
    <row r="28" spans="1:13" s="128" customFormat="1" ht="15">
      <c r="A28" s="122">
        <f>'Kosztorys (zał.1)'!A20</f>
        <v>0</v>
      </c>
      <c r="B28" s="335">
        <f>'Kosztorys (zał.1)'!B20</f>
        <v>0</v>
      </c>
      <c r="C28" s="336"/>
      <c r="D28" s="341">
        <f>'Kosztorys (zał.1)'!E20</f>
        <v>0</v>
      </c>
      <c r="E28" s="342"/>
      <c r="F28" s="53"/>
      <c r="G28" s="54"/>
      <c r="H28" s="55">
        <f t="shared" si="1"/>
        <v>0</v>
      </c>
      <c r="I28" s="50">
        <f>'Kosztorys (zał.1)'!G20</f>
        <v>0</v>
      </c>
      <c r="J28" s="51">
        <f>'Kosztorys (zał.1)'!H20</f>
        <v>0</v>
      </c>
      <c r="K28" s="52">
        <f t="shared" si="0"/>
        <v>0</v>
      </c>
      <c r="L28" s="294"/>
      <c r="M28" s="294"/>
    </row>
    <row r="29" spans="1:13" s="128" customFormat="1" ht="15">
      <c r="A29" s="122">
        <f>'Kosztorys (zał.1)'!A21</f>
        <v>0</v>
      </c>
      <c r="B29" s="335">
        <f>'Kosztorys (zał.1)'!B21</f>
        <v>0</v>
      </c>
      <c r="C29" s="336"/>
      <c r="D29" s="341">
        <f>'Kosztorys (zał.1)'!E21</f>
        <v>0</v>
      </c>
      <c r="E29" s="342"/>
      <c r="F29" s="53"/>
      <c r="G29" s="54"/>
      <c r="H29" s="55">
        <f t="shared" si="1"/>
        <v>0</v>
      </c>
      <c r="I29" s="50">
        <f>'Kosztorys (zał.1)'!G21</f>
        <v>0</v>
      </c>
      <c r="J29" s="51">
        <f>'Kosztorys (zał.1)'!H21</f>
        <v>0</v>
      </c>
      <c r="K29" s="52">
        <f t="shared" si="0"/>
        <v>0</v>
      </c>
      <c r="L29" s="294"/>
      <c r="M29" s="294"/>
    </row>
    <row r="30" spans="1:13" s="128" customFormat="1" ht="15">
      <c r="A30" s="122">
        <f>'Kosztorys (zał.1)'!A22</f>
        <v>0</v>
      </c>
      <c r="B30" s="335">
        <f>'Kosztorys (zał.1)'!B22</f>
        <v>0</v>
      </c>
      <c r="C30" s="336"/>
      <c r="D30" s="341">
        <f>'Kosztorys (zał.1)'!E22</f>
        <v>0</v>
      </c>
      <c r="E30" s="342"/>
      <c r="F30" s="53"/>
      <c r="G30" s="54"/>
      <c r="H30" s="55">
        <f t="shared" si="1"/>
        <v>0</v>
      </c>
      <c r="I30" s="50">
        <f>'Kosztorys (zał.1)'!G22</f>
        <v>0</v>
      </c>
      <c r="J30" s="51">
        <f>'Kosztorys (zał.1)'!H22</f>
        <v>0</v>
      </c>
      <c r="K30" s="52">
        <f t="shared" si="0"/>
        <v>0</v>
      </c>
      <c r="L30" s="294"/>
      <c r="M30" s="294"/>
    </row>
    <row r="31" spans="1:13" s="128" customFormat="1" ht="15">
      <c r="A31" s="122">
        <f>'Kosztorys (zał.1)'!A23</f>
        <v>0</v>
      </c>
      <c r="B31" s="335">
        <f>'Kosztorys (zał.1)'!B23</f>
        <v>0</v>
      </c>
      <c r="C31" s="336"/>
      <c r="D31" s="341">
        <f>'Kosztorys (zał.1)'!E23</f>
        <v>0</v>
      </c>
      <c r="E31" s="342"/>
      <c r="F31" s="53"/>
      <c r="G31" s="54"/>
      <c r="H31" s="55">
        <f t="shared" si="1"/>
        <v>0</v>
      </c>
      <c r="I31" s="50">
        <f>'Kosztorys (zał.1)'!G23</f>
        <v>0</v>
      </c>
      <c r="J31" s="51">
        <f>'Kosztorys (zał.1)'!H23</f>
        <v>0</v>
      </c>
      <c r="K31" s="52">
        <f t="shared" si="0"/>
        <v>0</v>
      </c>
      <c r="L31" s="294"/>
      <c r="M31" s="294"/>
    </row>
    <row r="32" spans="1:15" ht="15">
      <c r="A32" s="122">
        <f>'Kosztorys (zał.1)'!A24</f>
        <v>0</v>
      </c>
      <c r="B32" s="335">
        <f>'Kosztorys (zał.1)'!B24</f>
        <v>0</v>
      </c>
      <c r="C32" s="336"/>
      <c r="D32" s="341">
        <f>'Kosztorys (zał.1)'!E24</f>
        <v>0</v>
      </c>
      <c r="E32" s="342"/>
      <c r="F32" s="53"/>
      <c r="G32" s="54"/>
      <c r="H32" s="55">
        <f t="shared" si="1"/>
        <v>0</v>
      </c>
      <c r="I32" s="50">
        <f>'Kosztorys (zał.1)'!G24</f>
        <v>0</v>
      </c>
      <c r="J32" s="51">
        <f>'Kosztorys (zał.1)'!H24</f>
        <v>0</v>
      </c>
      <c r="K32" s="56">
        <f t="shared" si="0"/>
        <v>0</v>
      </c>
      <c r="L32" s="294"/>
      <c r="M32" s="294"/>
      <c r="N32" s="128"/>
      <c r="O32" s="128"/>
    </row>
    <row r="33" spans="1:15" ht="15">
      <c r="A33" s="122">
        <f>'Kosztorys (zał.1)'!A25</f>
        <v>0</v>
      </c>
      <c r="B33" s="335">
        <f>'Kosztorys (zał.1)'!B25</f>
        <v>0</v>
      </c>
      <c r="C33" s="336"/>
      <c r="D33" s="341">
        <f>'Kosztorys (zał.1)'!E25</f>
        <v>0</v>
      </c>
      <c r="E33" s="342"/>
      <c r="F33" s="53"/>
      <c r="G33" s="54"/>
      <c r="H33" s="55">
        <f t="shared" si="1"/>
        <v>0</v>
      </c>
      <c r="I33" s="50">
        <f>'Kosztorys (zał.1)'!G25</f>
        <v>0</v>
      </c>
      <c r="J33" s="51">
        <f>'Kosztorys (zał.1)'!H25</f>
        <v>0</v>
      </c>
      <c r="K33" s="56">
        <f t="shared" si="0"/>
        <v>0</v>
      </c>
      <c r="L33" s="294"/>
      <c r="M33" s="294"/>
      <c r="N33" s="128"/>
      <c r="O33" s="128"/>
    </row>
    <row r="34" spans="1:19" ht="15">
      <c r="A34" s="122">
        <f>'Kosztorys (zał.1)'!A26</f>
        <v>0</v>
      </c>
      <c r="B34" s="335">
        <f>'Kosztorys (zał.1)'!B26</f>
        <v>0</v>
      </c>
      <c r="C34" s="336"/>
      <c r="D34" s="326">
        <f>'Kosztorys (zał.1)'!E26</f>
        <v>0</v>
      </c>
      <c r="E34" s="327"/>
      <c r="F34" s="42"/>
      <c r="G34" s="38"/>
      <c r="H34" s="43">
        <f t="shared" si="1"/>
        <v>0</v>
      </c>
      <c r="I34" s="41">
        <f>'Kosztorys (zał.1)'!G26</f>
        <v>0</v>
      </c>
      <c r="J34" s="40">
        <f>'Kosztorys (zał.1)'!H26</f>
        <v>0</v>
      </c>
      <c r="K34" s="39">
        <f t="shared" si="0"/>
        <v>0</v>
      </c>
      <c r="L34" s="294"/>
      <c r="M34" s="294"/>
      <c r="N34" s="128"/>
      <c r="O34" s="128"/>
      <c r="S34" s="144"/>
    </row>
    <row r="35" spans="1:15" ht="15">
      <c r="A35" s="122">
        <f>'Kosztorys (zał.1)'!A27</f>
        <v>0</v>
      </c>
      <c r="B35" s="335">
        <f>'Kosztorys (zał.1)'!B27</f>
        <v>0</v>
      </c>
      <c r="C35" s="336"/>
      <c r="D35" s="326">
        <f>'Kosztorys (zał.1)'!E27</f>
        <v>0</v>
      </c>
      <c r="E35" s="327"/>
      <c r="F35" s="42"/>
      <c r="G35" s="38"/>
      <c r="H35" s="43">
        <f t="shared" si="1"/>
        <v>0</v>
      </c>
      <c r="I35" s="41">
        <f>'Kosztorys (zał.1)'!G27</f>
        <v>0</v>
      </c>
      <c r="J35" s="40">
        <f>'Kosztorys (zał.1)'!H27</f>
        <v>0</v>
      </c>
      <c r="K35" s="39">
        <f t="shared" si="0"/>
        <v>0</v>
      </c>
      <c r="L35" s="294"/>
      <c r="M35" s="294"/>
      <c r="N35" s="128"/>
      <c r="O35" s="128"/>
    </row>
    <row r="36" spans="1:15" ht="15">
      <c r="A36" s="122">
        <f>'Kosztorys (zał.1)'!A28</f>
        <v>0</v>
      </c>
      <c r="B36" s="335">
        <f>'Kosztorys (zał.1)'!B28</f>
        <v>0</v>
      </c>
      <c r="C36" s="336"/>
      <c r="D36" s="326">
        <f>'Kosztorys (zał.1)'!E28</f>
        <v>0</v>
      </c>
      <c r="E36" s="327"/>
      <c r="F36" s="42"/>
      <c r="G36" s="38"/>
      <c r="H36" s="43">
        <f t="shared" si="1"/>
        <v>0</v>
      </c>
      <c r="I36" s="41">
        <f>'Kosztorys (zał.1)'!G28</f>
        <v>0</v>
      </c>
      <c r="J36" s="40">
        <f>'Kosztorys (zał.1)'!H28</f>
        <v>0</v>
      </c>
      <c r="K36" s="39">
        <f t="shared" si="0"/>
        <v>0</v>
      </c>
      <c r="L36" s="294"/>
      <c r="M36" s="294"/>
      <c r="N36" s="128"/>
      <c r="O36" s="128"/>
    </row>
    <row r="37" spans="1:15" ht="15">
      <c r="A37" s="122">
        <f>'Kosztorys (zał.1)'!A29</f>
        <v>0</v>
      </c>
      <c r="B37" s="335">
        <f>'Kosztorys (zał.1)'!B29</f>
        <v>0</v>
      </c>
      <c r="C37" s="336"/>
      <c r="D37" s="326">
        <f>'Kosztorys (zał.1)'!E29</f>
        <v>0</v>
      </c>
      <c r="E37" s="327"/>
      <c r="F37" s="42"/>
      <c r="G37" s="38"/>
      <c r="H37" s="43">
        <f t="shared" si="1"/>
        <v>0</v>
      </c>
      <c r="I37" s="41">
        <f>'Kosztorys (zał.1)'!G29</f>
        <v>0</v>
      </c>
      <c r="J37" s="40">
        <f>'Kosztorys (zał.1)'!H29</f>
        <v>0</v>
      </c>
      <c r="K37" s="39">
        <f t="shared" si="0"/>
        <v>0</v>
      </c>
      <c r="L37" s="294"/>
      <c r="M37" s="294"/>
      <c r="N37" s="128"/>
      <c r="O37" s="128"/>
    </row>
    <row r="38" spans="1:15" ht="15">
      <c r="A38" s="122">
        <f>'Kosztorys (zał.1)'!A30</f>
        <v>0</v>
      </c>
      <c r="B38" s="335">
        <f>'Kosztorys (zał.1)'!B30</f>
        <v>0</v>
      </c>
      <c r="C38" s="336"/>
      <c r="D38" s="326">
        <f>'Kosztorys (zał.1)'!E30</f>
        <v>0</v>
      </c>
      <c r="E38" s="327"/>
      <c r="F38" s="42"/>
      <c r="G38" s="38"/>
      <c r="H38" s="43">
        <f t="shared" si="1"/>
        <v>0</v>
      </c>
      <c r="I38" s="41">
        <f>'Kosztorys (zał.1)'!G30</f>
        <v>0</v>
      </c>
      <c r="J38" s="40">
        <f>'Kosztorys (zał.1)'!H30</f>
        <v>0</v>
      </c>
      <c r="K38" s="39">
        <f t="shared" si="0"/>
        <v>0</v>
      </c>
      <c r="L38" s="294"/>
      <c r="M38" s="294"/>
      <c r="N38" s="128"/>
      <c r="O38" s="128"/>
    </row>
    <row r="39" spans="1:15" ht="15">
      <c r="A39" s="122">
        <f>'Kosztorys (zał.1)'!A31</f>
        <v>0</v>
      </c>
      <c r="B39" s="335">
        <f>'Kosztorys (zał.1)'!B31</f>
        <v>0</v>
      </c>
      <c r="C39" s="336"/>
      <c r="D39" s="326">
        <f>'Kosztorys (zał.1)'!E31</f>
        <v>0</v>
      </c>
      <c r="E39" s="327"/>
      <c r="F39" s="42"/>
      <c r="G39" s="38"/>
      <c r="H39" s="43">
        <f t="shared" si="1"/>
        <v>0</v>
      </c>
      <c r="I39" s="41">
        <f>'Kosztorys (zał.1)'!G31</f>
        <v>0</v>
      </c>
      <c r="J39" s="40">
        <f>'Kosztorys (zał.1)'!H31</f>
        <v>0</v>
      </c>
      <c r="K39" s="39">
        <f t="shared" si="0"/>
        <v>0</v>
      </c>
      <c r="L39" s="294"/>
      <c r="M39" s="294"/>
      <c r="N39" s="128"/>
      <c r="O39" s="128"/>
    </row>
    <row r="40" spans="1:15" ht="15">
      <c r="A40" s="122">
        <f>'Kosztorys (zał.1)'!A32</f>
        <v>0</v>
      </c>
      <c r="B40" s="335">
        <f>'Kosztorys (zał.1)'!B32</f>
        <v>0</v>
      </c>
      <c r="C40" s="336"/>
      <c r="D40" s="326">
        <f>'Kosztorys (zał.1)'!E32</f>
        <v>0</v>
      </c>
      <c r="E40" s="327"/>
      <c r="F40" s="42"/>
      <c r="G40" s="38"/>
      <c r="H40" s="43">
        <f t="shared" si="1"/>
        <v>0</v>
      </c>
      <c r="I40" s="41">
        <f>'Kosztorys (zał.1)'!G32</f>
        <v>0</v>
      </c>
      <c r="J40" s="40">
        <f>'Kosztorys (zał.1)'!H32</f>
        <v>0</v>
      </c>
      <c r="K40" s="39">
        <f t="shared" si="0"/>
        <v>0</v>
      </c>
      <c r="L40" s="294"/>
      <c r="M40" s="294"/>
      <c r="N40" s="128"/>
      <c r="O40" s="128"/>
    </row>
    <row r="41" spans="1:15" ht="15">
      <c r="A41" s="122">
        <f>'Kosztorys (zał.1)'!A33</f>
        <v>0</v>
      </c>
      <c r="B41" s="335">
        <f>'Kosztorys (zał.1)'!B33</f>
        <v>0</v>
      </c>
      <c r="C41" s="336"/>
      <c r="D41" s="326">
        <f>'Kosztorys (zał.1)'!E33</f>
        <v>0</v>
      </c>
      <c r="E41" s="327"/>
      <c r="F41" s="42"/>
      <c r="G41" s="38"/>
      <c r="H41" s="43">
        <f t="shared" si="1"/>
        <v>0</v>
      </c>
      <c r="I41" s="41">
        <f>'Kosztorys (zał.1)'!G33</f>
        <v>0</v>
      </c>
      <c r="J41" s="40">
        <f>'Kosztorys (zał.1)'!H33</f>
        <v>0</v>
      </c>
      <c r="K41" s="39">
        <f t="shared" si="0"/>
        <v>0</v>
      </c>
      <c r="L41" s="294"/>
      <c r="M41" s="294"/>
      <c r="N41" s="128"/>
      <c r="O41" s="128"/>
    </row>
    <row r="42" spans="1:15" ht="15">
      <c r="A42" s="122">
        <f>'Kosztorys (zał.1)'!A34</f>
        <v>0</v>
      </c>
      <c r="B42" s="335">
        <f>'Kosztorys (zał.1)'!B34</f>
        <v>0</v>
      </c>
      <c r="C42" s="336"/>
      <c r="D42" s="326">
        <f>'Kosztorys (zał.1)'!E34</f>
        <v>0</v>
      </c>
      <c r="E42" s="327"/>
      <c r="F42" s="42"/>
      <c r="G42" s="38"/>
      <c r="H42" s="43">
        <f t="shared" si="1"/>
        <v>0</v>
      </c>
      <c r="I42" s="41">
        <f>'Kosztorys (zał.1)'!G34</f>
        <v>0</v>
      </c>
      <c r="J42" s="40">
        <f>'Kosztorys (zał.1)'!H34</f>
        <v>0</v>
      </c>
      <c r="K42" s="39">
        <f t="shared" si="0"/>
        <v>0</v>
      </c>
      <c r="L42" s="294"/>
      <c r="M42" s="294"/>
      <c r="N42" s="128"/>
      <c r="O42" s="128"/>
    </row>
    <row r="43" spans="1:15" ht="15">
      <c r="A43" s="122">
        <f>'Kosztorys (zał.1)'!A35</f>
        <v>0</v>
      </c>
      <c r="B43" s="335">
        <f>'Kosztorys (zał.1)'!B35</f>
        <v>0</v>
      </c>
      <c r="C43" s="336"/>
      <c r="D43" s="326">
        <f>'Kosztorys (zał.1)'!E35</f>
        <v>0</v>
      </c>
      <c r="E43" s="327"/>
      <c r="F43" s="42"/>
      <c r="G43" s="38"/>
      <c r="H43" s="43">
        <f t="shared" si="1"/>
        <v>0</v>
      </c>
      <c r="I43" s="41">
        <f>'Kosztorys (zał.1)'!G35</f>
        <v>0</v>
      </c>
      <c r="J43" s="40">
        <f>'Kosztorys (zał.1)'!H35</f>
        <v>0</v>
      </c>
      <c r="K43" s="39">
        <f t="shared" si="0"/>
        <v>0</v>
      </c>
      <c r="L43" s="294"/>
      <c r="M43" s="294"/>
      <c r="N43" s="128"/>
      <c r="O43" s="128"/>
    </row>
    <row r="44" spans="1:15" ht="15">
      <c r="A44" s="122">
        <f>'Kosztorys (zał.1)'!A36</f>
        <v>0</v>
      </c>
      <c r="B44" s="335">
        <f>'Kosztorys (zał.1)'!B36</f>
        <v>0</v>
      </c>
      <c r="C44" s="336"/>
      <c r="D44" s="326">
        <f>'Kosztorys (zał.1)'!E36</f>
        <v>0</v>
      </c>
      <c r="E44" s="327"/>
      <c r="F44" s="42"/>
      <c r="G44" s="38"/>
      <c r="H44" s="43">
        <f t="shared" si="1"/>
        <v>0</v>
      </c>
      <c r="I44" s="41">
        <f>'Kosztorys (zał.1)'!G36</f>
        <v>0</v>
      </c>
      <c r="J44" s="40">
        <f>'Kosztorys (zał.1)'!H36</f>
        <v>0</v>
      </c>
      <c r="K44" s="39">
        <f t="shared" si="0"/>
        <v>0</v>
      </c>
      <c r="L44" s="294"/>
      <c r="M44" s="294"/>
      <c r="N44" s="128"/>
      <c r="O44" s="128"/>
    </row>
    <row r="45" spans="1:15" ht="15">
      <c r="A45" s="122">
        <f>'Kosztorys (zał.1)'!A37</f>
        <v>0</v>
      </c>
      <c r="B45" s="335">
        <f>'Kosztorys (zał.1)'!B37</f>
        <v>0</v>
      </c>
      <c r="C45" s="336"/>
      <c r="D45" s="326">
        <f>'Kosztorys (zał.1)'!E37</f>
        <v>0</v>
      </c>
      <c r="E45" s="327"/>
      <c r="F45" s="42"/>
      <c r="G45" s="38"/>
      <c r="H45" s="43">
        <f t="shared" si="1"/>
        <v>0</v>
      </c>
      <c r="I45" s="41">
        <f>'Kosztorys (zał.1)'!G37</f>
        <v>0</v>
      </c>
      <c r="J45" s="40">
        <f>'Kosztorys (zał.1)'!H37</f>
        <v>0</v>
      </c>
      <c r="K45" s="39">
        <f t="shared" si="0"/>
        <v>0</v>
      </c>
      <c r="L45" s="294"/>
      <c r="M45" s="294"/>
      <c r="N45" s="128"/>
      <c r="O45" s="128"/>
    </row>
    <row r="46" spans="1:15" ht="15">
      <c r="A46" s="122">
        <f>'Kosztorys (zał.1)'!A38</f>
        <v>0</v>
      </c>
      <c r="B46" s="335">
        <f>'Kosztorys (zał.1)'!B38</f>
        <v>0</v>
      </c>
      <c r="C46" s="336"/>
      <c r="D46" s="326">
        <f>'Kosztorys (zał.1)'!E38</f>
        <v>0</v>
      </c>
      <c r="E46" s="327"/>
      <c r="F46" s="42"/>
      <c r="G46" s="38"/>
      <c r="H46" s="43">
        <f t="shared" si="1"/>
        <v>0</v>
      </c>
      <c r="I46" s="41">
        <f>'Kosztorys (zał.1)'!G38</f>
        <v>0</v>
      </c>
      <c r="J46" s="40">
        <f>'Kosztorys (zał.1)'!H38</f>
        <v>0</v>
      </c>
      <c r="K46" s="39">
        <f t="shared" si="0"/>
        <v>0</v>
      </c>
      <c r="L46" s="294"/>
      <c r="M46" s="294"/>
      <c r="N46" s="128"/>
      <c r="O46" s="128"/>
    </row>
    <row r="47" spans="1:15" ht="15">
      <c r="A47" s="122">
        <f>'Kosztorys (zał.1)'!A39</f>
        <v>0</v>
      </c>
      <c r="B47" s="335">
        <f>'Kosztorys (zał.1)'!B39</f>
        <v>0</v>
      </c>
      <c r="C47" s="336"/>
      <c r="D47" s="326">
        <f>'Kosztorys (zał.1)'!E39</f>
        <v>0</v>
      </c>
      <c r="E47" s="327"/>
      <c r="F47" s="42"/>
      <c r="G47" s="38"/>
      <c r="H47" s="43">
        <f t="shared" si="1"/>
        <v>0</v>
      </c>
      <c r="I47" s="41">
        <f>'Kosztorys (zał.1)'!G39</f>
        <v>0</v>
      </c>
      <c r="J47" s="40">
        <f>'Kosztorys (zał.1)'!H39</f>
        <v>0</v>
      </c>
      <c r="K47" s="39">
        <f t="shared" si="0"/>
        <v>0</v>
      </c>
      <c r="L47" s="294"/>
      <c r="M47" s="294"/>
      <c r="N47" s="128"/>
      <c r="O47" s="128"/>
    </row>
    <row r="48" spans="1:15" ht="15">
      <c r="A48" s="122">
        <f>'Kosztorys (zał.1)'!A40</f>
        <v>0</v>
      </c>
      <c r="B48" s="335">
        <f>'Kosztorys (zał.1)'!B40</f>
        <v>0</v>
      </c>
      <c r="C48" s="336"/>
      <c r="D48" s="326">
        <f>'Kosztorys (zał.1)'!E40</f>
        <v>0</v>
      </c>
      <c r="E48" s="327"/>
      <c r="F48" s="42"/>
      <c r="G48" s="38"/>
      <c r="H48" s="43">
        <f t="shared" si="1"/>
        <v>0</v>
      </c>
      <c r="I48" s="41">
        <f>'Kosztorys (zał.1)'!G40</f>
        <v>0</v>
      </c>
      <c r="J48" s="40">
        <f>'Kosztorys (zał.1)'!H40</f>
        <v>0</v>
      </c>
      <c r="K48" s="39">
        <f t="shared" si="0"/>
        <v>0</v>
      </c>
      <c r="L48" s="294"/>
      <c r="M48" s="294"/>
      <c r="N48" s="128"/>
      <c r="O48" s="128"/>
    </row>
    <row r="49" spans="1:15" ht="15">
      <c r="A49" s="122">
        <f>'Kosztorys (zał.1)'!A41</f>
        <v>0</v>
      </c>
      <c r="B49" s="335">
        <f>'Kosztorys (zał.1)'!B41</f>
        <v>0</v>
      </c>
      <c r="C49" s="336"/>
      <c r="D49" s="326">
        <f>'Kosztorys (zał.1)'!E41</f>
        <v>0</v>
      </c>
      <c r="E49" s="327"/>
      <c r="F49" s="42"/>
      <c r="G49" s="38"/>
      <c r="H49" s="43">
        <f t="shared" si="1"/>
        <v>0</v>
      </c>
      <c r="I49" s="41">
        <f>'Kosztorys (zał.1)'!G41</f>
        <v>0</v>
      </c>
      <c r="J49" s="40">
        <f>'Kosztorys (zał.1)'!H41</f>
        <v>0</v>
      </c>
      <c r="K49" s="39">
        <f t="shared" si="0"/>
        <v>0</v>
      </c>
      <c r="L49" s="294"/>
      <c r="M49" s="294"/>
      <c r="N49" s="128"/>
      <c r="O49" s="128"/>
    </row>
    <row r="50" spans="1:15" ht="15">
      <c r="A50" s="122">
        <f>'Kosztorys (zał.1)'!A42</f>
        <v>0</v>
      </c>
      <c r="B50" s="335">
        <f>'Kosztorys (zał.1)'!B42</f>
        <v>0</v>
      </c>
      <c r="C50" s="336"/>
      <c r="D50" s="326">
        <f>'Kosztorys (zał.1)'!E42</f>
        <v>0</v>
      </c>
      <c r="E50" s="327"/>
      <c r="F50" s="42"/>
      <c r="G50" s="38"/>
      <c r="H50" s="43">
        <f t="shared" si="1"/>
        <v>0</v>
      </c>
      <c r="I50" s="41">
        <f>'Kosztorys (zał.1)'!G42</f>
        <v>0</v>
      </c>
      <c r="J50" s="40">
        <f>'Kosztorys (zał.1)'!H42</f>
        <v>0</v>
      </c>
      <c r="K50" s="39">
        <f t="shared" si="0"/>
        <v>0</v>
      </c>
      <c r="L50" s="294"/>
      <c r="M50" s="294"/>
      <c r="N50" s="128"/>
      <c r="O50" s="128"/>
    </row>
    <row r="51" spans="1:15" ht="15">
      <c r="A51" s="122">
        <f>'Kosztorys (zał.1)'!A43</f>
        <v>0</v>
      </c>
      <c r="B51" s="335">
        <f>'Kosztorys (zał.1)'!B43</f>
        <v>0</v>
      </c>
      <c r="C51" s="336"/>
      <c r="D51" s="326">
        <f>'Kosztorys (zał.1)'!E43</f>
        <v>0</v>
      </c>
      <c r="E51" s="327"/>
      <c r="F51" s="42"/>
      <c r="G51" s="38"/>
      <c r="H51" s="43">
        <f t="shared" si="1"/>
        <v>0</v>
      </c>
      <c r="I51" s="41">
        <f>'Kosztorys (zał.1)'!G43</f>
        <v>0</v>
      </c>
      <c r="J51" s="40">
        <f>'Kosztorys (zał.1)'!H43</f>
        <v>0</v>
      </c>
      <c r="K51" s="39">
        <f t="shared" si="0"/>
        <v>0</v>
      </c>
      <c r="L51" s="294"/>
      <c r="M51" s="294"/>
      <c r="N51" s="128"/>
      <c r="O51" s="128"/>
    </row>
    <row r="52" spans="1:15" ht="15">
      <c r="A52" s="122">
        <f>'Kosztorys (zał.1)'!A44</f>
        <v>0</v>
      </c>
      <c r="B52" s="335">
        <f>'Kosztorys (zał.1)'!B44</f>
        <v>0</v>
      </c>
      <c r="C52" s="336"/>
      <c r="D52" s="326">
        <f>'Kosztorys (zał.1)'!E44</f>
        <v>0</v>
      </c>
      <c r="E52" s="327"/>
      <c r="F52" s="42"/>
      <c r="G52" s="38"/>
      <c r="H52" s="43">
        <f t="shared" si="1"/>
        <v>0</v>
      </c>
      <c r="I52" s="41">
        <f>'Kosztorys (zał.1)'!G44</f>
        <v>0</v>
      </c>
      <c r="J52" s="40">
        <f>'Kosztorys (zał.1)'!H44</f>
        <v>0</v>
      </c>
      <c r="K52" s="39">
        <f t="shared" si="0"/>
        <v>0</v>
      </c>
      <c r="L52" s="294"/>
      <c r="M52" s="294"/>
      <c r="N52" s="128"/>
      <c r="O52" s="128"/>
    </row>
    <row r="53" spans="1:15" ht="15">
      <c r="A53" s="122">
        <f>'Kosztorys (zał.1)'!A45</f>
        <v>0</v>
      </c>
      <c r="B53" s="335">
        <f>'Kosztorys (zał.1)'!B45</f>
        <v>0</v>
      </c>
      <c r="C53" s="336"/>
      <c r="D53" s="326">
        <f>'Kosztorys (zał.1)'!E45</f>
        <v>0</v>
      </c>
      <c r="E53" s="327"/>
      <c r="F53" s="42"/>
      <c r="G53" s="38"/>
      <c r="H53" s="43">
        <f t="shared" si="1"/>
        <v>0</v>
      </c>
      <c r="I53" s="41">
        <f>'Kosztorys (zał.1)'!G45</f>
        <v>0</v>
      </c>
      <c r="J53" s="40">
        <f>'Kosztorys (zał.1)'!H45</f>
        <v>0</v>
      </c>
      <c r="K53" s="39">
        <f t="shared" si="0"/>
        <v>0</v>
      </c>
      <c r="L53" s="294"/>
      <c r="M53" s="294"/>
      <c r="N53" s="128"/>
      <c r="O53" s="128"/>
    </row>
    <row r="54" spans="1:15" ht="15">
      <c r="A54" s="122">
        <f>'Kosztorys (zał.1)'!A46</f>
        <v>0</v>
      </c>
      <c r="B54" s="335">
        <f>'Kosztorys (zał.1)'!B46</f>
        <v>0</v>
      </c>
      <c r="C54" s="336"/>
      <c r="D54" s="326">
        <f>'Kosztorys (zał.1)'!E46</f>
        <v>0</v>
      </c>
      <c r="E54" s="327"/>
      <c r="F54" s="42"/>
      <c r="G54" s="38"/>
      <c r="H54" s="43">
        <f t="shared" si="1"/>
        <v>0</v>
      </c>
      <c r="I54" s="41">
        <f>'Kosztorys (zał.1)'!G46</f>
        <v>0</v>
      </c>
      <c r="J54" s="40">
        <f>'Kosztorys (zał.1)'!H46</f>
        <v>0</v>
      </c>
      <c r="K54" s="39">
        <f t="shared" si="0"/>
        <v>0</v>
      </c>
      <c r="L54" s="294"/>
      <c r="M54" s="294"/>
      <c r="N54" s="128"/>
      <c r="O54" s="128"/>
    </row>
    <row r="55" spans="1:15" ht="15">
      <c r="A55" s="122">
        <f>'Kosztorys (zał.1)'!A47</f>
        <v>0</v>
      </c>
      <c r="B55" s="335">
        <f>'Kosztorys (zał.1)'!B47</f>
        <v>0</v>
      </c>
      <c r="C55" s="336"/>
      <c r="D55" s="326">
        <f>'Kosztorys (zał.1)'!E47</f>
        <v>0</v>
      </c>
      <c r="E55" s="327"/>
      <c r="F55" s="42"/>
      <c r="G55" s="38"/>
      <c r="H55" s="43">
        <f t="shared" si="1"/>
        <v>0</v>
      </c>
      <c r="I55" s="41">
        <f>'Kosztorys (zał.1)'!G47</f>
        <v>0</v>
      </c>
      <c r="J55" s="40">
        <f>'Kosztorys (zał.1)'!H47</f>
        <v>0</v>
      </c>
      <c r="K55" s="39">
        <f t="shared" si="0"/>
        <v>0</v>
      </c>
      <c r="L55" s="294"/>
      <c r="M55" s="294"/>
      <c r="N55" s="128"/>
      <c r="O55" s="128"/>
    </row>
    <row r="56" spans="1:15" ht="15">
      <c r="A56" s="122">
        <f>'Kosztorys (zał.1)'!A48</f>
        <v>0</v>
      </c>
      <c r="B56" s="335">
        <f>'Kosztorys (zał.1)'!B48</f>
        <v>0</v>
      </c>
      <c r="C56" s="336"/>
      <c r="D56" s="326">
        <f>'Kosztorys (zał.1)'!E48</f>
        <v>0</v>
      </c>
      <c r="E56" s="327"/>
      <c r="F56" s="42"/>
      <c r="G56" s="38"/>
      <c r="H56" s="43">
        <f t="shared" si="1"/>
        <v>0</v>
      </c>
      <c r="I56" s="41">
        <f>'Kosztorys (zał.1)'!G48</f>
        <v>0</v>
      </c>
      <c r="J56" s="40">
        <f>'Kosztorys (zał.1)'!H48</f>
        <v>0</v>
      </c>
      <c r="K56" s="39">
        <f t="shared" si="0"/>
        <v>0</v>
      </c>
      <c r="L56" s="294"/>
      <c r="M56" s="294"/>
      <c r="N56" s="128"/>
      <c r="O56" s="128"/>
    </row>
    <row r="57" spans="1:15" ht="15">
      <c r="A57" s="122">
        <f>'Kosztorys (zał.1)'!A49</f>
        <v>0</v>
      </c>
      <c r="B57" s="335">
        <f>'Kosztorys (zał.1)'!B49</f>
        <v>0</v>
      </c>
      <c r="C57" s="336"/>
      <c r="D57" s="326">
        <f>'Kosztorys (zał.1)'!E49</f>
        <v>0</v>
      </c>
      <c r="E57" s="327"/>
      <c r="F57" s="42"/>
      <c r="G57" s="38"/>
      <c r="H57" s="43">
        <f t="shared" si="1"/>
        <v>0</v>
      </c>
      <c r="I57" s="41">
        <f>'Kosztorys (zał.1)'!G49</f>
        <v>0</v>
      </c>
      <c r="J57" s="40">
        <f>'Kosztorys (zał.1)'!H49</f>
        <v>0</v>
      </c>
      <c r="K57" s="39">
        <f t="shared" si="0"/>
        <v>0</v>
      </c>
      <c r="L57" s="294"/>
      <c r="M57" s="294"/>
      <c r="N57" s="128"/>
      <c r="O57" s="128"/>
    </row>
    <row r="58" spans="1:15" ht="15">
      <c r="A58" s="122">
        <f>'Kosztorys (zał.1)'!A50</f>
        <v>0</v>
      </c>
      <c r="B58" s="335">
        <f>'Kosztorys (zał.1)'!B50</f>
        <v>0</v>
      </c>
      <c r="C58" s="336"/>
      <c r="D58" s="326">
        <f>'Kosztorys (zał.1)'!E50</f>
        <v>0</v>
      </c>
      <c r="E58" s="327"/>
      <c r="F58" s="42"/>
      <c r="G58" s="38"/>
      <c r="H58" s="43">
        <f t="shared" si="1"/>
        <v>0</v>
      </c>
      <c r="I58" s="41">
        <f>'Kosztorys (zał.1)'!G50</f>
        <v>0</v>
      </c>
      <c r="J58" s="40">
        <f>'Kosztorys (zał.1)'!H50</f>
        <v>0</v>
      </c>
      <c r="K58" s="39">
        <f t="shared" si="0"/>
        <v>0</v>
      </c>
      <c r="L58" s="294"/>
      <c r="M58" s="294"/>
      <c r="N58" s="128"/>
      <c r="O58" s="128"/>
    </row>
    <row r="59" spans="1:15" ht="15">
      <c r="A59" s="122">
        <f>'Kosztorys (zał.1)'!A51</f>
        <v>0</v>
      </c>
      <c r="B59" s="335">
        <f>'Kosztorys (zał.1)'!B51</f>
        <v>0</v>
      </c>
      <c r="C59" s="336"/>
      <c r="D59" s="326">
        <f>'Kosztorys (zał.1)'!E51</f>
        <v>0</v>
      </c>
      <c r="E59" s="327"/>
      <c r="F59" s="42"/>
      <c r="G59" s="38"/>
      <c r="H59" s="43">
        <f t="shared" si="1"/>
        <v>0</v>
      </c>
      <c r="I59" s="41">
        <f>'Kosztorys (zał.1)'!G51</f>
        <v>0</v>
      </c>
      <c r="J59" s="40">
        <f>'Kosztorys (zał.1)'!H51</f>
        <v>0</v>
      </c>
      <c r="K59" s="39">
        <f t="shared" si="0"/>
        <v>0</v>
      </c>
      <c r="L59" s="294"/>
      <c r="M59" s="294"/>
      <c r="N59" s="128"/>
      <c r="O59" s="128"/>
    </row>
    <row r="60" spans="1:15" ht="15">
      <c r="A60" s="122">
        <f>'Kosztorys (zał.1)'!A52</f>
        <v>0</v>
      </c>
      <c r="B60" s="335">
        <f>'Kosztorys (zał.1)'!B52</f>
        <v>0</v>
      </c>
      <c r="C60" s="336"/>
      <c r="D60" s="326">
        <f>'Kosztorys (zał.1)'!E52</f>
        <v>0</v>
      </c>
      <c r="E60" s="327"/>
      <c r="F60" s="42"/>
      <c r="G60" s="38"/>
      <c r="H60" s="43">
        <f t="shared" si="1"/>
        <v>0</v>
      </c>
      <c r="I60" s="41">
        <f>'Kosztorys (zał.1)'!G52</f>
        <v>0</v>
      </c>
      <c r="J60" s="40">
        <f>'Kosztorys (zał.1)'!H52</f>
        <v>0</v>
      </c>
      <c r="K60" s="39">
        <f t="shared" si="0"/>
        <v>0</v>
      </c>
      <c r="L60" s="294"/>
      <c r="M60" s="294"/>
      <c r="N60" s="128"/>
      <c r="O60" s="128"/>
    </row>
    <row r="61" spans="1:15" ht="15">
      <c r="A61" s="122">
        <f>'Kosztorys (zał.1)'!A53</f>
        <v>0</v>
      </c>
      <c r="B61" s="335">
        <f>'Kosztorys (zał.1)'!B53</f>
        <v>0</v>
      </c>
      <c r="C61" s="336"/>
      <c r="D61" s="326">
        <f>'Kosztorys (zał.1)'!E53</f>
        <v>0</v>
      </c>
      <c r="E61" s="327"/>
      <c r="F61" s="42"/>
      <c r="G61" s="38"/>
      <c r="H61" s="43">
        <f t="shared" si="1"/>
        <v>0</v>
      </c>
      <c r="I61" s="41">
        <f>'Kosztorys (zał.1)'!G53</f>
        <v>0</v>
      </c>
      <c r="J61" s="40">
        <f>'Kosztorys (zał.1)'!H53</f>
        <v>0</v>
      </c>
      <c r="K61" s="39">
        <f t="shared" si="0"/>
        <v>0</v>
      </c>
      <c r="L61" s="294"/>
      <c r="M61" s="294"/>
      <c r="N61" s="128"/>
      <c r="O61" s="128"/>
    </row>
    <row r="62" spans="1:15" ht="15">
      <c r="A62" s="122">
        <f>'Kosztorys (zał.1)'!A54</f>
        <v>0</v>
      </c>
      <c r="B62" s="335">
        <f>'Kosztorys (zał.1)'!B54</f>
        <v>0</v>
      </c>
      <c r="C62" s="336"/>
      <c r="D62" s="326">
        <f>'Kosztorys (zał.1)'!E54</f>
        <v>0</v>
      </c>
      <c r="E62" s="327"/>
      <c r="F62" s="42"/>
      <c r="G62" s="38"/>
      <c r="H62" s="43">
        <f t="shared" si="1"/>
        <v>0</v>
      </c>
      <c r="I62" s="41">
        <f>'Kosztorys (zał.1)'!G54</f>
        <v>0</v>
      </c>
      <c r="J62" s="40">
        <f>'Kosztorys (zał.1)'!H54</f>
        <v>0</v>
      </c>
      <c r="K62" s="39">
        <f t="shared" si="0"/>
        <v>0</v>
      </c>
      <c r="L62" s="294"/>
      <c r="M62" s="294"/>
      <c r="N62" s="128"/>
      <c r="O62" s="128"/>
    </row>
    <row r="63" spans="1:15" ht="15">
      <c r="A63" s="122">
        <f>'Kosztorys (zał.1)'!A55</f>
        <v>0</v>
      </c>
      <c r="B63" s="335">
        <f>'Kosztorys (zał.1)'!B55</f>
        <v>0</v>
      </c>
      <c r="C63" s="336"/>
      <c r="D63" s="326">
        <f>'Kosztorys (zał.1)'!E55</f>
        <v>0</v>
      </c>
      <c r="E63" s="327"/>
      <c r="F63" s="42"/>
      <c r="G63" s="38"/>
      <c r="H63" s="43">
        <f t="shared" si="1"/>
        <v>0</v>
      </c>
      <c r="I63" s="41">
        <f>'Kosztorys (zał.1)'!G55</f>
        <v>0</v>
      </c>
      <c r="J63" s="40">
        <f>'Kosztorys (zał.1)'!H55</f>
        <v>0</v>
      </c>
      <c r="K63" s="39">
        <f t="shared" si="0"/>
        <v>0</v>
      </c>
      <c r="L63" s="294"/>
      <c r="M63" s="294"/>
      <c r="N63" s="128"/>
      <c r="O63" s="128"/>
    </row>
    <row r="64" spans="1:15" ht="15">
      <c r="A64" s="122">
        <f>'Kosztorys (zał.1)'!A56</f>
        <v>0</v>
      </c>
      <c r="B64" s="335">
        <f>'Kosztorys (zał.1)'!B56</f>
        <v>0</v>
      </c>
      <c r="C64" s="336"/>
      <c r="D64" s="326">
        <f>'Kosztorys (zał.1)'!E56</f>
        <v>0</v>
      </c>
      <c r="E64" s="327"/>
      <c r="F64" s="42"/>
      <c r="G64" s="38"/>
      <c r="H64" s="43">
        <f t="shared" si="1"/>
        <v>0</v>
      </c>
      <c r="I64" s="41">
        <f>'Kosztorys (zał.1)'!G56</f>
        <v>0</v>
      </c>
      <c r="J64" s="40">
        <f>'Kosztorys (zał.1)'!H56</f>
        <v>0</v>
      </c>
      <c r="K64" s="39">
        <f t="shared" si="0"/>
        <v>0</v>
      </c>
      <c r="L64" s="294"/>
      <c r="M64" s="294"/>
      <c r="N64" s="128"/>
      <c r="O64" s="128"/>
    </row>
    <row r="65" spans="1:15" ht="15">
      <c r="A65" s="122">
        <f>'Kosztorys (zał.1)'!A57</f>
        <v>0</v>
      </c>
      <c r="B65" s="335">
        <f>'Kosztorys (zał.1)'!B57</f>
        <v>0</v>
      </c>
      <c r="C65" s="336"/>
      <c r="D65" s="326">
        <f>'Kosztorys (zał.1)'!E57</f>
        <v>0</v>
      </c>
      <c r="E65" s="327"/>
      <c r="F65" s="42"/>
      <c r="G65" s="38"/>
      <c r="H65" s="43">
        <f t="shared" si="1"/>
        <v>0</v>
      </c>
      <c r="I65" s="41">
        <f>'Kosztorys (zał.1)'!G57</f>
        <v>0</v>
      </c>
      <c r="J65" s="40">
        <f>'Kosztorys (zał.1)'!H57</f>
        <v>0</v>
      </c>
      <c r="K65" s="39">
        <f t="shared" si="0"/>
        <v>0</v>
      </c>
      <c r="L65" s="294"/>
      <c r="M65" s="294"/>
      <c r="N65" s="128"/>
      <c r="O65" s="128"/>
    </row>
    <row r="66" spans="1:15" ht="15">
      <c r="A66" s="122">
        <f>'Kosztorys (zał.1)'!A58</f>
        <v>0</v>
      </c>
      <c r="B66" s="335">
        <f>'Kosztorys (zał.1)'!B58</f>
        <v>0</v>
      </c>
      <c r="C66" s="336"/>
      <c r="D66" s="326">
        <f>'Kosztorys (zał.1)'!E58</f>
        <v>0</v>
      </c>
      <c r="E66" s="327"/>
      <c r="F66" s="42"/>
      <c r="G66" s="38"/>
      <c r="H66" s="43">
        <f t="shared" si="1"/>
        <v>0</v>
      </c>
      <c r="I66" s="41">
        <f>'Kosztorys (zał.1)'!G58</f>
        <v>0</v>
      </c>
      <c r="J66" s="40">
        <f>'Kosztorys (zał.1)'!H58</f>
        <v>0</v>
      </c>
      <c r="K66" s="39">
        <f t="shared" si="0"/>
        <v>0</v>
      </c>
      <c r="L66" s="294"/>
      <c r="M66" s="294"/>
      <c r="N66" s="128"/>
      <c r="O66" s="128"/>
    </row>
    <row r="67" spans="1:15" ht="15">
      <c r="A67" s="122">
        <f>'Kosztorys (zał.1)'!A59</f>
        <v>0</v>
      </c>
      <c r="B67" s="335">
        <f>'Kosztorys (zał.1)'!B59</f>
        <v>0</v>
      </c>
      <c r="C67" s="336"/>
      <c r="D67" s="326">
        <f>'Kosztorys (zał.1)'!E59</f>
        <v>0</v>
      </c>
      <c r="E67" s="327"/>
      <c r="F67" s="42"/>
      <c r="G67" s="38"/>
      <c r="H67" s="43">
        <f t="shared" si="1"/>
        <v>0</v>
      </c>
      <c r="I67" s="41">
        <f>'Kosztorys (zał.1)'!G59</f>
        <v>0</v>
      </c>
      <c r="J67" s="40">
        <f>'Kosztorys (zał.1)'!H59</f>
        <v>0</v>
      </c>
      <c r="K67" s="39">
        <f t="shared" si="0"/>
        <v>0</v>
      </c>
      <c r="L67" s="294"/>
      <c r="M67" s="294"/>
      <c r="N67" s="128"/>
      <c r="O67" s="128"/>
    </row>
    <row r="68" spans="1:15" ht="15">
      <c r="A68" s="122">
        <f>'Kosztorys (zał.1)'!A60</f>
        <v>0</v>
      </c>
      <c r="B68" s="335">
        <f>'Kosztorys (zał.1)'!B60</f>
        <v>0</v>
      </c>
      <c r="C68" s="336"/>
      <c r="D68" s="326">
        <f>'Kosztorys (zał.1)'!E60</f>
        <v>0</v>
      </c>
      <c r="E68" s="327"/>
      <c r="F68" s="42"/>
      <c r="G68" s="38"/>
      <c r="H68" s="43">
        <f t="shared" si="1"/>
        <v>0</v>
      </c>
      <c r="I68" s="41">
        <f>'Kosztorys (zał.1)'!G60</f>
        <v>0</v>
      </c>
      <c r="J68" s="40">
        <f>'Kosztorys (zał.1)'!H60</f>
        <v>0</v>
      </c>
      <c r="K68" s="39">
        <f t="shared" si="0"/>
        <v>0</v>
      </c>
      <c r="L68" s="294"/>
      <c r="M68" s="294"/>
      <c r="N68" s="128"/>
      <c r="O68" s="128"/>
    </row>
    <row r="69" spans="1:15" ht="15">
      <c r="A69" s="122">
        <f>'Kosztorys (zał.1)'!A61</f>
        <v>0</v>
      </c>
      <c r="B69" s="335">
        <f>'Kosztorys (zał.1)'!B61</f>
        <v>0</v>
      </c>
      <c r="C69" s="336"/>
      <c r="D69" s="326">
        <f>'Kosztorys (zał.1)'!E61</f>
        <v>0</v>
      </c>
      <c r="E69" s="327"/>
      <c r="F69" s="42"/>
      <c r="G69" s="38"/>
      <c r="H69" s="43">
        <f t="shared" si="1"/>
        <v>0</v>
      </c>
      <c r="I69" s="41">
        <f>'Kosztorys (zał.1)'!G61</f>
        <v>0</v>
      </c>
      <c r="J69" s="40">
        <f>'Kosztorys (zał.1)'!H61</f>
        <v>0</v>
      </c>
      <c r="K69" s="39">
        <f t="shared" si="0"/>
        <v>0</v>
      </c>
      <c r="L69" s="294"/>
      <c r="M69" s="294"/>
      <c r="N69" s="128"/>
      <c r="O69" s="128"/>
    </row>
    <row r="70" spans="1:15" ht="15">
      <c r="A70" s="122">
        <f>'Kosztorys (zał.1)'!A62</f>
        <v>0</v>
      </c>
      <c r="B70" s="335">
        <f>'Kosztorys (zał.1)'!B62</f>
        <v>0</v>
      </c>
      <c r="C70" s="336"/>
      <c r="D70" s="326">
        <f>'Kosztorys (zał.1)'!E62</f>
        <v>0</v>
      </c>
      <c r="E70" s="327"/>
      <c r="F70" s="42"/>
      <c r="G70" s="38"/>
      <c r="H70" s="43">
        <f t="shared" si="1"/>
        <v>0</v>
      </c>
      <c r="I70" s="41">
        <f>'Kosztorys (zał.1)'!G62</f>
        <v>0</v>
      </c>
      <c r="J70" s="40">
        <f>'Kosztorys (zał.1)'!H62</f>
        <v>0</v>
      </c>
      <c r="K70" s="39">
        <f t="shared" si="0"/>
        <v>0</v>
      </c>
      <c r="L70" s="294"/>
      <c r="M70" s="294"/>
      <c r="N70" s="128"/>
      <c r="O70" s="128"/>
    </row>
    <row r="71" spans="1:15" ht="15">
      <c r="A71" s="122">
        <f>'Kosztorys (zał.1)'!A63</f>
        <v>0</v>
      </c>
      <c r="B71" s="335">
        <f>'Kosztorys (zał.1)'!B63</f>
        <v>0</v>
      </c>
      <c r="C71" s="336"/>
      <c r="D71" s="326">
        <f>'Kosztorys (zał.1)'!E63</f>
        <v>0</v>
      </c>
      <c r="E71" s="327"/>
      <c r="F71" s="42"/>
      <c r="G71" s="38"/>
      <c r="H71" s="43">
        <f t="shared" si="1"/>
        <v>0</v>
      </c>
      <c r="I71" s="41">
        <f>'Kosztorys (zał.1)'!G63</f>
        <v>0</v>
      </c>
      <c r="J71" s="40">
        <f>'Kosztorys (zał.1)'!H63</f>
        <v>0</v>
      </c>
      <c r="K71" s="39">
        <f t="shared" si="0"/>
        <v>0</v>
      </c>
      <c r="L71" s="294"/>
      <c r="M71" s="294"/>
      <c r="N71" s="128"/>
      <c r="O71" s="128"/>
    </row>
    <row r="72" spans="1:15" ht="15">
      <c r="A72" s="122">
        <f>'Kosztorys (zał.1)'!A64</f>
        <v>0</v>
      </c>
      <c r="B72" s="335">
        <f>'Kosztorys (zał.1)'!B64</f>
        <v>0</v>
      </c>
      <c r="C72" s="336"/>
      <c r="D72" s="326">
        <f>'Kosztorys (zał.1)'!E64</f>
        <v>0</v>
      </c>
      <c r="E72" s="327"/>
      <c r="F72" s="42"/>
      <c r="G72" s="38"/>
      <c r="H72" s="43">
        <f t="shared" si="1"/>
        <v>0</v>
      </c>
      <c r="I72" s="41">
        <f>'Kosztorys (zał.1)'!G64</f>
        <v>0</v>
      </c>
      <c r="J72" s="40">
        <f>'Kosztorys (zał.1)'!H64</f>
        <v>0</v>
      </c>
      <c r="K72" s="39">
        <f t="shared" si="0"/>
        <v>0</v>
      </c>
      <c r="L72" s="294"/>
      <c r="M72" s="294"/>
      <c r="N72" s="128"/>
      <c r="O72" s="128"/>
    </row>
    <row r="73" spans="1:15" ht="15">
      <c r="A73" s="122">
        <f>'Kosztorys (zał.1)'!A65</f>
        <v>0</v>
      </c>
      <c r="B73" s="335">
        <f>'Kosztorys (zał.1)'!B65</f>
        <v>0</v>
      </c>
      <c r="C73" s="336"/>
      <c r="D73" s="326">
        <f>'Kosztorys (zał.1)'!E65</f>
        <v>0</v>
      </c>
      <c r="E73" s="327"/>
      <c r="F73" s="42"/>
      <c r="G73" s="38"/>
      <c r="H73" s="43">
        <f t="shared" si="1"/>
        <v>0</v>
      </c>
      <c r="I73" s="41">
        <f>'Kosztorys (zał.1)'!G65</f>
        <v>0</v>
      </c>
      <c r="J73" s="40">
        <f>'Kosztorys (zał.1)'!H65</f>
        <v>0</v>
      </c>
      <c r="K73" s="39">
        <f t="shared" si="0"/>
        <v>0</v>
      </c>
      <c r="L73" s="294"/>
      <c r="M73" s="294"/>
      <c r="N73" s="128"/>
      <c r="O73" s="128"/>
    </row>
    <row r="74" spans="1:15" ht="15">
      <c r="A74" s="122">
        <f>'Kosztorys (zał.1)'!A66</f>
        <v>0</v>
      </c>
      <c r="B74" s="335">
        <f>'Kosztorys (zał.1)'!B66</f>
        <v>0</v>
      </c>
      <c r="C74" s="336"/>
      <c r="D74" s="326">
        <f>'Kosztorys (zał.1)'!E66</f>
        <v>0</v>
      </c>
      <c r="E74" s="327"/>
      <c r="F74" s="42"/>
      <c r="G74" s="38"/>
      <c r="H74" s="43">
        <f t="shared" si="1"/>
        <v>0</v>
      </c>
      <c r="I74" s="41">
        <f>'Kosztorys (zał.1)'!G66</f>
        <v>0</v>
      </c>
      <c r="J74" s="40">
        <f>'Kosztorys (zał.1)'!H66</f>
        <v>0</v>
      </c>
      <c r="K74" s="39">
        <f t="shared" si="0"/>
        <v>0</v>
      </c>
      <c r="L74" s="294"/>
      <c r="M74" s="294"/>
      <c r="N74" s="128"/>
      <c r="O74" s="128"/>
    </row>
    <row r="75" spans="1:15" ht="15">
      <c r="A75" s="122">
        <f>'Kosztorys (zał.1)'!A67</f>
        <v>0</v>
      </c>
      <c r="B75" s="335">
        <f>'Kosztorys (zał.1)'!B67</f>
        <v>0</v>
      </c>
      <c r="C75" s="336"/>
      <c r="D75" s="326">
        <f>'Kosztorys (zał.1)'!E67</f>
        <v>0</v>
      </c>
      <c r="E75" s="327"/>
      <c r="F75" s="42"/>
      <c r="G75" s="38"/>
      <c r="H75" s="43">
        <f t="shared" si="1"/>
        <v>0</v>
      </c>
      <c r="I75" s="41">
        <f>'Kosztorys (zał.1)'!G67</f>
        <v>0</v>
      </c>
      <c r="J75" s="40">
        <f>'Kosztorys (zał.1)'!H67</f>
        <v>0</v>
      </c>
      <c r="K75" s="39">
        <f t="shared" si="0"/>
        <v>0</v>
      </c>
      <c r="L75" s="294"/>
      <c r="M75" s="294"/>
      <c r="N75" s="128"/>
      <c r="O75" s="128"/>
    </row>
    <row r="76" spans="1:15" ht="15">
      <c r="A76" s="122">
        <f>'Kosztorys (zał.1)'!A68</f>
        <v>0</v>
      </c>
      <c r="B76" s="335">
        <f>'Kosztorys (zał.1)'!B68</f>
        <v>0</v>
      </c>
      <c r="C76" s="336"/>
      <c r="D76" s="326">
        <f>'Kosztorys (zał.1)'!E68</f>
        <v>0</v>
      </c>
      <c r="E76" s="327"/>
      <c r="F76" s="42"/>
      <c r="G76" s="38"/>
      <c r="H76" s="43">
        <f t="shared" si="1"/>
        <v>0</v>
      </c>
      <c r="I76" s="41">
        <f>'Kosztorys (zał.1)'!G68</f>
        <v>0</v>
      </c>
      <c r="J76" s="40">
        <f>'Kosztorys (zał.1)'!H68</f>
        <v>0</v>
      </c>
      <c r="K76" s="39">
        <f t="shared" si="0"/>
        <v>0</v>
      </c>
      <c r="L76" s="294"/>
      <c r="M76" s="294"/>
      <c r="N76" s="128"/>
      <c r="O76" s="128"/>
    </row>
    <row r="77" spans="1:15" ht="15">
      <c r="A77" s="122">
        <f>'Kosztorys (zał.1)'!A69</f>
        <v>0</v>
      </c>
      <c r="B77" s="335">
        <f>'Kosztorys (zał.1)'!B69</f>
        <v>0</v>
      </c>
      <c r="C77" s="336"/>
      <c r="D77" s="326">
        <f>'Kosztorys (zał.1)'!E69</f>
        <v>0</v>
      </c>
      <c r="E77" s="327"/>
      <c r="F77" s="42"/>
      <c r="G77" s="38"/>
      <c r="H77" s="43">
        <f t="shared" si="1"/>
        <v>0</v>
      </c>
      <c r="I77" s="41">
        <f>'Kosztorys (zał.1)'!G69</f>
        <v>0</v>
      </c>
      <c r="J77" s="40">
        <f>'Kosztorys (zał.1)'!H69</f>
        <v>0</v>
      </c>
      <c r="K77" s="39">
        <f t="shared" si="0"/>
        <v>0</v>
      </c>
      <c r="L77" s="294"/>
      <c r="M77" s="294"/>
      <c r="N77" s="128"/>
      <c r="O77" s="128"/>
    </row>
    <row r="78" spans="1:15" ht="15">
      <c r="A78" s="122">
        <f>'Kosztorys (zał.1)'!A70</f>
        <v>0</v>
      </c>
      <c r="B78" s="335">
        <f>'Kosztorys (zał.1)'!B70</f>
        <v>0</v>
      </c>
      <c r="C78" s="336"/>
      <c r="D78" s="326">
        <f>'Kosztorys (zał.1)'!E70</f>
        <v>0</v>
      </c>
      <c r="E78" s="327"/>
      <c r="F78" s="42"/>
      <c r="G78" s="38"/>
      <c r="H78" s="43">
        <f t="shared" si="1"/>
        <v>0</v>
      </c>
      <c r="I78" s="41">
        <f>'Kosztorys (zał.1)'!G70</f>
        <v>0</v>
      </c>
      <c r="J78" s="40">
        <f>'Kosztorys (zał.1)'!H70</f>
        <v>0</v>
      </c>
      <c r="K78" s="39">
        <f t="shared" si="0"/>
        <v>0</v>
      </c>
      <c r="L78" s="294"/>
      <c r="M78" s="294"/>
      <c r="N78" s="128"/>
      <c r="O78" s="128"/>
    </row>
    <row r="79" spans="1:15" ht="15">
      <c r="A79" s="122">
        <f>'Kosztorys (zał.1)'!A71</f>
        <v>0</v>
      </c>
      <c r="B79" s="335">
        <f>'Kosztorys (zał.1)'!B71</f>
        <v>0</v>
      </c>
      <c r="C79" s="336"/>
      <c r="D79" s="326">
        <f>'Kosztorys (zał.1)'!E71</f>
        <v>0</v>
      </c>
      <c r="E79" s="327"/>
      <c r="F79" s="42"/>
      <c r="G79" s="38"/>
      <c r="H79" s="43">
        <f t="shared" si="1"/>
        <v>0</v>
      </c>
      <c r="I79" s="41">
        <f>'Kosztorys (zał.1)'!G71</f>
        <v>0</v>
      </c>
      <c r="J79" s="40">
        <f>'Kosztorys (zał.1)'!H71</f>
        <v>0</v>
      </c>
      <c r="K79" s="39">
        <f t="shared" si="0"/>
        <v>0</v>
      </c>
      <c r="L79" s="294"/>
      <c r="M79" s="294"/>
      <c r="N79" s="128"/>
      <c r="O79" s="128"/>
    </row>
    <row r="80" spans="1:15" ht="15">
      <c r="A80" s="122">
        <f>'Kosztorys (zał.1)'!A72</f>
        <v>0</v>
      </c>
      <c r="B80" s="335">
        <f>'Kosztorys (zał.1)'!B72</f>
        <v>0</v>
      </c>
      <c r="C80" s="336"/>
      <c r="D80" s="326">
        <f>'Kosztorys (zał.1)'!E72</f>
        <v>0</v>
      </c>
      <c r="E80" s="327"/>
      <c r="F80" s="42"/>
      <c r="G80" s="38"/>
      <c r="H80" s="43">
        <f t="shared" si="1"/>
        <v>0</v>
      </c>
      <c r="I80" s="41">
        <f>'Kosztorys (zał.1)'!G72</f>
        <v>0</v>
      </c>
      <c r="J80" s="40">
        <f>'Kosztorys (zał.1)'!H72</f>
        <v>0</v>
      </c>
      <c r="K80" s="39">
        <f t="shared" si="0"/>
        <v>0</v>
      </c>
      <c r="L80" s="294"/>
      <c r="M80" s="294"/>
      <c r="N80" s="128"/>
      <c r="O80" s="128"/>
    </row>
    <row r="81" spans="1:15" ht="15">
      <c r="A81" s="122">
        <f>'Kosztorys (zał.1)'!A73</f>
        <v>0</v>
      </c>
      <c r="B81" s="335">
        <f>'Kosztorys (zał.1)'!B73</f>
        <v>0</v>
      </c>
      <c r="C81" s="336"/>
      <c r="D81" s="326">
        <f>'Kosztorys (zał.1)'!E73</f>
        <v>0</v>
      </c>
      <c r="E81" s="327"/>
      <c r="F81" s="42"/>
      <c r="G81" s="38"/>
      <c r="H81" s="43">
        <f t="shared" si="1"/>
        <v>0</v>
      </c>
      <c r="I81" s="41">
        <f>'Kosztorys (zał.1)'!G73</f>
        <v>0</v>
      </c>
      <c r="J81" s="40">
        <f>'Kosztorys (zał.1)'!H73</f>
        <v>0</v>
      </c>
      <c r="K81" s="39">
        <f t="shared" si="0"/>
        <v>0</v>
      </c>
      <c r="L81" s="294"/>
      <c r="M81" s="294"/>
      <c r="N81" s="128"/>
      <c r="O81" s="128"/>
    </row>
    <row r="82" spans="1:15" ht="15">
      <c r="A82" s="122">
        <f>'Kosztorys (zał.1)'!A74</f>
        <v>0</v>
      </c>
      <c r="B82" s="335">
        <f>'Kosztorys (zał.1)'!B74</f>
        <v>0</v>
      </c>
      <c r="C82" s="336"/>
      <c r="D82" s="326">
        <f>'Kosztorys (zał.1)'!E74</f>
        <v>0</v>
      </c>
      <c r="E82" s="327"/>
      <c r="F82" s="42"/>
      <c r="G82" s="38"/>
      <c r="H82" s="43">
        <f t="shared" si="1"/>
        <v>0</v>
      </c>
      <c r="I82" s="41">
        <f>'Kosztorys (zał.1)'!G74</f>
        <v>0</v>
      </c>
      <c r="J82" s="40">
        <f>'Kosztorys (zał.1)'!H74</f>
        <v>0</v>
      </c>
      <c r="K82" s="39">
        <f t="shared" si="0"/>
        <v>0</v>
      </c>
      <c r="L82" s="294"/>
      <c r="M82" s="294"/>
      <c r="N82" s="128"/>
      <c r="O82" s="128"/>
    </row>
    <row r="83" spans="1:15" ht="15">
      <c r="A83" s="122">
        <f>'Kosztorys (zał.1)'!A75</f>
        <v>0</v>
      </c>
      <c r="B83" s="335">
        <f>'Kosztorys (zał.1)'!B75</f>
        <v>0</v>
      </c>
      <c r="C83" s="336"/>
      <c r="D83" s="326">
        <f>'Kosztorys (zał.1)'!E75</f>
        <v>0</v>
      </c>
      <c r="E83" s="327"/>
      <c r="F83" s="42"/>
      <c r="G83" s="38"/>
      <c r="H83" s="43">
        <f t="shared" si="1"/>
        <v>0</v>
      </c>
      <c r="I83" s="41">
        <f>'Kosztorys (zał.1)'!G75</f>
        <v>0</v>
      </c>
      <c r="J83" s="40">
        <f>'Kosztorys (zał.1)'!H75</f>
        <v>0</v>
      </c>
      <c r="K83" s="39">
        <f t="shared" si="0"/>
        <v>0</v>
      </c>
      <c r="L83" s="294"/>
      <c r="M83" s="294"/>
      <c r="N83" s="128"/>
      <c r="O83" s="128"/>
    </row>
    <row r="84" spans="1:15" ht="15">
      <c r="A84" s="122">
        <f>'Kosztorys (zał.1)'!A76</f>
        <v>0</v>
      </c>
      <c r="B84" s="335">
        <f>'Kosztorys (zał.1)'!B76</f>
        <v>0</v>
      </c>
      <c r="C84" s="336"/>
      <c r="D84" s="326">
        <f>'Kosztorys (zał.1)'!E76</f>
        <v>0</v>
      </c>
      <c r="E84" s="327"/>
      <c r="F84" s="42"/>
      <c r="G84" s="38"/>
      <c r="H84" s="43">
        <f t="shared" si="1"/>
        <v>0</v>
      </c>
      <c r="I84" s="41">
        <f>'Kosztorys (zał.1)'!G76</f>
        <v>0</v>
      </c>
      <c r="J84" s="40">
        <f>'Kosztorys (zał.1)'!H76</f>
        <v>0</v>
      </c>
      <c r="K84" s="39">
        <f t="shared" si="0"/>
        <v>0</v>
      </c>
      <c r="L84" s="294"/>
      <c r="M84" s="294"/>
      <c r="N84" s="128"/>
      <c r="O84" s="128"/>
    </row>
    <row r="85" spans="1:15" ht="15">
      <c r="A85" s="122">
        <f>'Kosztorys (zał.1)'!A77</f>
        <v>0</v>
      </c>
      <c r="B85" s="335">
        <f>'Kosztorys (zał.1)'!B77</f>
        <v>0</v>
      </c>
      <c r="C85" s="336"/>
      <c r="D85" s="326">
        <f>'Kosztorys (zał.1)'!E77</f>
        <v>0</v>
      </c>
      <c r="E85" s="327"/>
      <c r="F85" s="42"/>
      <c r="G85" s="38"/>
      <c r="H85" s="43">
        <f t="shared" si="1"/>
        <v>0</v>
      </c>
      <c r="I85" s="41">
        <f>'Kosztorys (zał.1)'!G77</f>
        <v>0</v>
      </c>
      <c r="J85" s="40">
        <f>'Kosztorys (zał.1)'!H77</f>
        <v>0</v>
      </c>
      <c r="K85" s="39">
        <f t="shared" si="0"/>
        <v>0</v>
      </c>
      <c r="L85" s="294"/>
      <c r="M85" s="294"/>
      <c r="N85" s="128"/>
      <c r="O85" s="128"/>
    </row>
    <row r="86" spans="1:15" ht="15">
      <c r="A86" s="122">
        <f>'Kosztorys (zał.1)'!A78</f>
        <v>0</v>
      </c>
      <c r="B86" s="335">
        <f>'Kosztorys (zał.1)'!B78</f>
        <v>0</v>
      </c>
      <c r="C86" s="336"/>
      <c r="D86" s="326">
        <f>'Kosztorys (zał.1)'!E78</f>
        <v>0</v>
      </c>
      <c r="E86" s="327"/>
      <c r="F86" s="42"/>
      <c r="G86" s="38"/>
      <c r="H86" s="43">
        <f t="shared" si="1"/>
        <v>0</v>
      </c>
      <c r="I86" s="41">
        <f>'Kosztorys (zał.1)'!G78</f>
        <v>0</v>
      </c>
      <c r="J86" s="40">
        <f>'Kosztorys (zał.1)'!H78</f>
        <v>0</v>
      </c>
      <c r="K86" s="39">
        <f t="shared" si="0"/>
        <v>0</v>
      </c>
      <c r="L86" s="294"/>
      <c r="M86" s="294"/>
      <c r="N86" s="128"/>
      <c r="O86" s="128"/>
    </row>
    <row r="87" spans="1:15" ht="15">
      <c r="A87" s="122">
        <f>'Kosztorys (zał.1)'!A79</f>
        <v>0</v>
      </c>
      <c r="B87" s="335">
        <f>'Kosztorys (zał.1)'!B79</f>
        <v>0</v>
      </c>
      <c r="C87" s="336"/>
      <c r="D87" s="326">
        <f>'Kosztorys (zał.1)'!E79</f>
        <v>0</v>
      </c>
      <c r="E87" s="327"/>
      <c r="F87" s="42"/>
      <c r="G87" s="38"/>
      <c r="H87" s="43">
        <f t="shared" si="1"/>
        <v>0</v>
      </c>
      <c r="I87" s="41">
        <f>'Kosztorys (zał.1)'!G79</f>
        <v>0</v>
      </c>
      <c r="J87" s="40">
        <f>'Kosztorys (zał.1)'!H79</f>
        <v>0</v>
      </c>
      <c r="K87" s="39">
        <f t="shared" si="0"/>
        <v>0</v>
      </c>
      <c r="L87" s="294"/>
      <c r="M87" s="294"/>
      <c r="N87" s="128"/>
      <c r="O87" s="128"/>
    </row>
    <row r="88" spans="1:15" ht="15">
      <c r="A88" s="122">
        <f>'Kosztorys (zał.1)'!A80</f>
        <v>0</v>
      </c>
      <c r="B88" s="335">
        <f>'Kosztorys (zał.1)'!B80</f>
        <v>0</v>
      </c>
      <c r="C88" s="336"/>
      <c r="D88" s="326">
        <f>'Kosztorys (zał.1)'!E80</f>
        <v>0</v>
      </c>
      <c r="E88" s="327"/>
      <c r="F88" s="42"/>
      <c r="G88" s="38"/>
      <c r="H88" s="43">
        <f t="shared" si="1"/>
        <v>0</v>
      </c>
      <c r="I88" s="41">
        <f>'Kosztorys (zał.1)'!G80</f>
        <v>0</v>
      </c>
      <c r="J88" s="40">
        <f>'Kosztorys (zał.1)'!H80</f>
        <v>0</v>
      </c>
      <c r="K88" s="39">
        <f t="shared" si="0"/>
        <v>0</v>
      </c>
      <c r="L88" s="294"/>
      <c r="M88" s="294"/>
      <c r="N88" s="128"/>
      <c r="O88" s="128"/>
    </row>
    <row r="89" spans="1:15" ht="15">
      <c r="A89" s="122">
        <f>'Kosztorys (zał.1)'!A81</f>
        <v>0</v>
      </c>
      <c r="B89" s="335">
        <f>'Kosztorys (zał.1)'!B81</f>
        <v>0</v>
      </c>
      <c r="C89" s="336"/>
      <c r="D89" s="326">
        <f>'Kosztorys (zał.1)'!E81</f>
        <v>0</v>
      </c>
      <c r="E89" s="327"/>
      <c r="F89" s="42"/>
      <c r="G89" s="38"/>
      <c r="H89" s="43">
        <f t="shared" si="1"/>
        <v>0</v>
      </c>
      <c r="I89" s="41">
        <f>'Kosztorys (zał.1)'!G81</f>
        <v>0</v>
      </c>
      <c r="J89" s="40">
        <f>'Kosztorys (zał.1)'!H81</f>
        <v>0</v>
      </c>
      <c r="K89" s="39">
        <f t="shared" si="0"/>
        <v>0</v>
      </c>
      <c r="L89" s="294"/>
      <c r="M89" s="294"/>
      <c r="N89" s="128"/>
      <c r="O89" s="128"/>
    </row>
    <row r="90" spans="1:15" ht="15">
      <c r="A90" s="122">
        <f>'Kosztorys (zał.1)'!A82</f>
        <v>0</v>
      </c>
      <c r="B90" s="335">
        <f>'Kosztorys (zał.1)'!B82</f>
        <v>0</v>
      </c>
      <c r="C90" s="336"/>
      <c r="D90" s="326">
        <f>'Kosztorys (zał.1)'!E82</f>
        <v>0</v>
      </c>
      <c r="E90" s="327"/>
      <c r="F90" s="42"/>
      <c r="G90" s="38"/>
      <c r="H90" s="43">
        <f t="shared" si="1"/>
        <v>0</v>
      </c>
      <c r="I90" s="41">
        <f>'Kosztorys (zał.1)'!G82</f>
        <v>0</v>
      </c>
      <c r="J90" s="40">
        <f>'Kosztorys (zał.1)'!H82</f>
        <v>0</v>
      </c>
      <c r="K90" s="39">
        <f t="shared" si="0"/>
        <v>0</v>
      </c>
      <c r="L90" s="294"/>
      <c r="M90" s="294"/>
      <c r="N90" s="128"/>
      <c r="O90" s="128"/>
    </row>
    <row r="91" spans="1:15" ht="15">
      <c r="A91" s="122">
        <f>'Kosztorys (zał.1)'!A83</f>
        <v>0</v>
      </c>
      <c r="B91" s="335">
        <f>'Kosztorys (zał.1)'!B83</f>
        <v>0</v>
      </c>
      <c r="C91" s="336"/>
      <c r="D91" s="326">
        <f>'Kosztorys (zał.1)'!E83</f>
        <v>0</v>
      </c>
      <c r="E91" s="327"/>
      <c r="F91" s="42"/>
      <c r="G91" s="38"/>
      <c r="H91" s="43">
        <f aca="true" t="shared" si="2" ref="H91:H126">SUM(F91:G91)</f>
        <v>0</v>
      </c>
      <c r="I91" s="41">
        <f>'Kosztorys (zał.1)'!G83</f>
        <v>0</v>
      </c>
      <c r="J91" s="40">
        <f>'Kosztorys (zał.1)'!H83</f>
        <v>0</v>
      </c>
      <c r="K91" s="39">
        <f aca="true" t="shared" si="3" ref="K91:K126">SUM(I91:J91)</f>
        <v>0</v>
      </c>
      <c r="L91" s="294"/>
      <c r="M91" s="294"/>
      <c r="N91" s="128"/>
      <c r="O91" s="128"/>
    </row>
    <row r="92" spans="1:15" ht="15">
      <c r="A92" s="122">
        <f>'Kosztorys (zał.1)'!A84</f>
        <v>0</v>
      </c>
      <c r="B92" s="335">
        <f>'Kosztorys (zał.1)'!B84</f>
        <v>0</v>
      </c>
      <c r="C92" s="336"/>
      <c r="D92" s="326">
        <f>'Kosztorys (zał.1)'!E84</f>
        <v>0</v>
      </c>
      <c r="E92" s="327"/>
      <c r="F92" s="42"/>
      <c r="G92" s="38"/>
      <c r="H92" s="43">
        <f t="shared" si="2"/>
        <v>0</v>
      </c>
      <c r="I92" s="41">
        <f>'Kosztorys (zał.1)'!G84</f>
        <v>0</v>
      </c>
      <c r="J92" s="40">
        <f>'Kosztorys (zał.1)'!H84</f>
        <v>0</v>
      </c>
      <c r="K92" s="39">
        <f t="shared" si="3"/>
        <v>0</v>
      </c>
      <c r="L92" s="294"/>
      <c r="M92" s="294"/>
      <c r="N92" s="128"/>
      <c r="O92" s="128"/>
    </row>
    <row r="93" spans="1:15" ht="15">
      <c r="A93" s="122">
        <f>'Kosztorys (zał.1)'!A85</f>
        <v>0</v>
      </c>
      <c r="B93" s="335">
        <f>'Kosztorys (zał.1)'!B85</f>
        <v>0</v>
      </c>
      <c r="C93" s="336"/>
      <c r="D93" s="326">
        <f>'Kosztorys (zał.1)'!E85</f>
        <v>0</v>
      </c>
      <c r="E93" s="327"/>
      <c r="F93" s="42"/>
      <c r="G93" s="38"/>
      <c r="H93" s="43">
        <f t="shared" si="2"/>
        <v>0</v>
      </c>
      <c r="I93" s="41">
        <f>'Kosztorys (zał.1)'!G85</f>
        <v>0</v>
      </c>
      <c r="J93" s="40">
        <f>'Kosztorys (zał.1)'!H85</f>
        <v>0</v>
      </c>
      <c r="K93" s="39">
        <f t="shared" si="3"/>
        <v>0</v>
      </c>
      <c r="L93" s="294"/>
      <c r="M93" s="294"/>
      <c r="N93" s="128"/>
      <c r="O93" s="128"/>
    </row>
    <row r="94" spans="1:15" ht="15">
      <c r="A94" s="122">
        <f>'Kosztorys (zał.1)'!A86</f>
        <v>0</v>
      </c>
      <c r="B94" s="335">
        <f>'Kosztorys (zał.1)'!B86</f>
        <v>0</v>
      </c>
      <c r="C94" s="336"/>
      <c r="D94" s="326">
        <f>'Kosztorys (zał.1)'!E86</f>
        <v>0</v>
      </c>
      <c r="E94" s="327"/>
      <c r="F94" s="42"/>
      <c r="G94" s="38"/>
      <c r="H94" s="43">
        <f t="shared" si="2"/>
        <v>0</v>
      </c>
      <c r="I94" s="41">
        <f>'Kosztorys (zał.1)'!G86</f>
        <v>0</v>
      </c>
      <c r="J94" s="40">
        <f>'Kosztorys (zał.1)'!H86</f>
        <v>0</v>
      </c>
      <c r="K94" s="39">
        <f t="shared" si="3"/>
        <v>0</v>
      </c>
      <c r="L94" s="294"/>
      <c r="M94" s="294"/>
      <c r="N94" s="128"/>
      <c r="O94" s="128"/>
    </row>
    <row r="95" spans="1:15" ht="15">
      <c r="A95" s="122">
        <f>'Kosztorys (zał.1)'!A87</f>
        <v>0</v>
      </c>
      <c r="B95" s="335">
        <f>'Kosztorys (zał.1)'!B87</f>
        <v>0</v>
      </c>
      <c r="C95" s="336"/>
      <c r="D95" s="326">
        <f>'Kosztorys (zał.1)'!E87</f>
        <v>0</v>
      </c>
      <c r="E95" s="327"/>
      <c r="F95" s="42"/>
      <c r="G95" s="38"/>
      <c r="H95" s="43">
        <f t="shared" si="2"/>
        <v>0</v>
      </c>
      <c r="I95" s="41">
        <f>'Kosztorys (zał.1)'!G87</f>
        <v>0</v>
      </c>
      <c r="J95" s="40">
        <f>'Kosztorys (zał.1)'!H87</f>
        <v>0</v>
      </c>
      <c r="K95" s="39">
        <f t="shared" si="3"/>
        <v>0</v>
      </c>
      <c r="L95" s="294"/>
      <c r="M95" s="294"/>
      <c r="N95" s="128"/>
      <c r="O95" s="128"/>
    </row>
    <row r="96" spans="1:15" ht="15">
      <c r="A96" s="122">
        <f>'Kosztorys (zał.1)'!A88</f>
        <v>0</v>
      </c>
      <c r="B96" s="335">
        <f>'Kosztorys (zał.1)'!B88</f>
        <v>0</v>
      </c>
      <c r="C96" s="336"/>
      <c r="D96" s="326">
        <f>'Kosztorys (zał.1)'!E88</f>
        <v>0</v>
      </c>
      <c r="E96" s="327"/>
      <c r="F96" s="42"/>
      <c r="G96" s="38"/>
      <c r="H96" s="43">
        <f t="shared" si="2"/>
        <v>0</v>
      </c>
      <c r="I96" s="41">
        <f>'Kosztorys (zał.1)'!G88</f>
        <v>0</v>
      </c>
      <c r="J96" s="40">
        <f>'Kosztorys (zał.1)'!H88</f>
        <v>0</v>
      </c>
      <c r="K96" s="39">
        <f t="shared" si="3"/>
        <v>0</v>
      </c>
      <c r="L96" s="294"/>
      <c r="M96" s="294"/>
      <c r="N96" s="128"/>
      <c r="O96" s="128"/>
    </row>
    <row r="97" spans="1:15" ht="15">
      <c r="A97" s="122">
        <f>'Kosztorys (zał.1)'!A89</f>
        <v>0</v>
      </c>
      <c r="B97" s="335">
        <f>'Kosztorys (zał.1)'!B89</f>
        <v>0</v>
      </c>
      <c r="C97" s="336"/>
      <c r="D97" s="326">
        <f>'Kosztorys (zał.1)'!E89</f>
        <v>0</v>
      </c>
      <c r="E97" s="327"/>
      <c r="F97" s="42"/>
      <c r="G97" s="38"/>
      <c r="H97" s="43">
        <f t="shared" si="2"/>
        <v>0</v>
      </c>
      <c r="I97" s="41">
        <f>'Kosztorys (zał.1)'!G89</f>
        <v>0</v>
      </c>
      <c r="J97" s="40">
        <f>'Kosztorys (zał.1)'!H89</f>
        <v>0</v>
      </c>
      <c r="K97" s="39">
        <f t="shared" si="3"/>
        <v>0</v>
      </c>
      <c r="L97" s="294"/>
      <c r="M97" s="294"/>
      <c r="N97" s="128"/>
      <c r="O97" s="128"/>
    </row>
    <row r="98" spans="1:15" ht="15">
      <c r="A98" s="122">
        <f>'Kosztorys (zał.1)'!A90</f>
        <v>0</v>
      </c>
      <c r="B98" s="335">
        <f>'Kosztorys (zał.1)'!B90</f>
        <v>0</v>
      </c>
      <c r="C98" s="336"/>
      <c r="D98" s="326">
        <f>'Kosztorys (zał.1)'!E90</f>
        <v>0</v>
      </c>
      <c r="E98" s="327"/>
      <c r="F98" s="42"/>
      <c r="G98" s="38"/>
      <c r="H98" s="43">
        <f t="shared" si="2"/>
        <v>0</v>
      </c>
      <c r="I98" s="41">
        <f>'Kosztorys (zał.1)'!G90</f>
        <v>0</v>
      </c>
      <c r="J98" s="40">
        <f>'Kosztorys (zał.1)'!H90</f>
        <v>0</v>
      </c>
      <c r="K98" s="39">
        <f t="shared" si="3"/>
        <v>0</v>
      </c>
      <c r="L98" s="294"/>
      <c r="M98" s="294"/>
      <c r="N98" s="128"/>
      <c r="O98" s="128"/>
    </row>
    <row r="99" spans="1:15" ht="15">
      <c r="A99" s="122">
        <f>'Kosztorys (zał.1)'!A91</f>
        <v>0</v>
      </c>
      <c r="B99" s="335">
        <f>'Kosztorys (zał.1)'!B91</f>
        <v>0</v>
      </c>
      <c r="C99" s="336"/>
      <c r="D99" s="326">
        <f>'Kosztorys (zał.1)'!E91</f>
        <v>0</v>
      </c>
      <c r="E99" s="327"/>
      <c r="F99" s="42"/>
      <c r="G99" s="38"/>
      <c r="H99" s="43">
        <f t="shared" si="2"/>
        <v>0</v>
      </c>
      <c r="I99" s="41">
        <f>'Kosztorys (zał.1)'!G91</f>
        <v>0</v>
      </c>
      <c r="J99" s="40">
        <f>'Kosztorys (zał.1)'!H91</f>
        <v>0</v>
      </c>
      <c r="K99" s="39">
        <f t="shared" si="3"/>
        <v>0</v>
      </c>
      <c r="L99" s="294"/>
      <c r="M99" s="294"/>
      <c r="N99" s="128"/>
      <c r="O99" s="128"/>
    </row>
    <row r="100" spans="1:15" ht="15">
      <c r="A100" s="122">
        <f>'Kosztorys (zał.1)'!A92</f>
        <v>0</v>
      </c>
      <c r="B100" s="335">
        <f>'Kosztorys (zał.1)'!B92</f>
        <v>0</v>
      </c>
      <c r="C100" s="336"/>
      <c r="D100" s="326">
        <f>'Kosztorys (zał.1)'!E92</f>
        <v>0</v>
      </c>
      <c r="E100" s="327"/>
      <c r="F100" s="42"/>
      <c r="G100" s="38"/>
      <c r="H100" s="43">
        <f t="shared" si="2"/>
        <v>0</v>
      </c>
      <c r="I100" s="41">
        <f>'Kosztorys (zał.1)'!G92</f>
        <v>0</v>
      </c>
      <c r="J100" s="40">
        <f>'Kosztorys (zał.1)'!H92</f>
        <v>0</v>
      </c>
      <c r="K100" s="39">
        <f t="shared" si="3"/>
        <v>0</v>
      </c>
      <c r="L100" s="294"/>
      <c r="M100" s="294"/>
      <c r="N100" s="128"/>
      <c r="O100" s="128"/>
    </row>
    <row r="101" spans="1:15" ht="15">
      <c r="A101" s="122">
        <f>'Kosztorys (zał.1)'!A93</f>
        <v>0</v>
      </c>
      <c r="B101" s="335">
        <f>'Kosztorys (zał.1)'!B93</f>
        <v>0</v>
      </c>
      <c r="C101" s="336"/>
      <c r="D101" s="326">
        <f>'Kosztorys (zał.1)'!E93</f>
        <v>0</v>
      </c>
      <c r="E101" s="327"/>
      <c r="F101" s="42"/>
      <c r="G101" s="38"/>
      <c r="H101" s="43">
        <f t="shared" si="2"/>
        <v>0</v>
      </c>
      <c r="I101" s="41">
        <f>'Kosztorys (zał.1)'!G93</f>
        <v>0</v>
      </c>
      <c r="J101" s="40">
        <f>'Kosztorys (zał.1)'!H93</f>
        <v>0</v>
      </c>
      <c r="K101" s="39">
        <f t="shared" si="3"/>
        <v>0</v>
      </c>
      <c r="L101" s="294"/>
      <c r="M101" s="294"/>
      <c r="N101" s="128"/>
      <c r="O101" s="128"/>
    </row>
    <row r="102" spans="1:15" ht="15">
      <c r="A102" s="122">
        <f>'Kosztorys (zał.1)'!A94</f>
        <v>0</v>
      </c>
      <c r="B102" s="335">
        <f>'Kosztorys (zał.1)'!B94</f>
        <v>0</v>
      </c>
      <c r="C102" s="336"/>
      <c r="D102" s="326">
        <f>'Kosztorys (zał.1)'!E94</f>
        <v>0</v>
      </c>
      <c r="E102" s="327"/>
      <c r="F102" s="42"/>
      <c r="G102" s="38"/>
      <c r="H102" s="43">
        <f t="shared" si="2"/>
        <v>0</v>
      </c>
      <c r="I102" s="41">
        <f>'Kosztorys (zał.1)'!G94</f>
        <v>0</v>
      </c>
      <c r="J102" s="40">
        <f>'Kosztorys (zał.1)'!H94</f>
        <v>0</v>
      </c>
      <c r="K102" s="39">
        <f t="shared" si="3"/>
        <v>0</v>
      </c>
      <c r="L102" s="294"/>
      <c r="M102" s="294"/>
      <c r="N102" s="128"/>
      <c r="O102" s="128"/>
    </row>
    <row r="103" spans="1:15" ht="15">
      <c r="A103" s="122">
        <f>'Kosztorys (zał.1)'!A95</f>
        <v>0</v>
      </c>
      <c r="B103" s="335">
        <f>'Kosztorys (zał.1)'!B95</f>
        <v>0</v>
      </c>
      <c r="C103" s="336"/>
      <c r="D103" s="326">
        <f>'Kosztorys (zał.1)'!E95</f>
        <v>0</v>
      </c>
      <c r="E103" s="327"/>
      <c r="F103" s="42"/>
      <c r="G103" s="38"/>
      <c r="H103" s="43">
        <f t="shared" si="2"/>
        <v>0</v>
      </c>
      <c r="I103" s="41">
        <f>'Kosztorys (zał.1)'!G95</f>
        <v>0</v>
      </c>
      <c r="J103" s="40">
        <f>'Kosztorys (zał.1)'!H95</f>
        <v>0</v>
      </c>
      <c r="K103" s="39">
        <f t="shared" si="3"/>
        <v>0</v>
      </c>
      <c r="L103" s="294"/>
      <c r="M103" s="294"/>
      <c r="N103" s="128"/>
      <c r="O103" s="128"/>
    </row>
    <row r="104" spans="1:15" ht="15">
      <c r="A104" s="122">
        <f>'Kosztorys (zał.1)'!A96</f>
        <v>0</v>
      </c>
      <c r="B104" s="335">
        <f>'Kosztorys (zał.1)'!B96</f>
        <v>0</v>
      </c>
      <c r="C104" s="336"/>
      <c r="D104" s="326">
        <f>'Kosztorys (zał.1)'!E96</f>
        <v>0</v>
      </c>
      <c r="E104" s="327"/>
      <c r="F104" s="42"/>
      <c r="G104" s="38"/>
      <c r="H104" s="43">
        <f t="shared" si="2"/>
        <v>0</v>
      </c>
      <c r="I104" s="41">
        <f>'Kosztorys (zał.1)'!G96</f>
        <v>0</v>
      </c>
      <c r="J104" s="40">
        <f>'Kosztorys (zał.1)'!H96</f>
        <v>0</v>
      </c>
      <c r="K104" s="39">
        <f t="shared" si="3"/>
        <v>0</v>
      </c>
      <c r="L104" s="294"/>
      <c r="M104" s="294"/>
      <c r="N104" s="128"/>
      <c r="O104" s="128"/>
    </row>
    <row r="105" spans="1:15" ht="15">
      <c r="A105" s="122">
        <f>'Kosztorys (zał.1)'!A97</f>
        <v>0</v>
      </c>
      <c r="B105" s="335">
        <f>'Kosztorys (zał.1)'!B97</f>
        <v>0</v>
      </c>
      <c r="C105" s="336"/>
      <c r="D105" s="326">
        <f>'Kosztorys (zał.1)'!E97</f>
        <v>0</v>
      </c>
      <c r="E105" s="327"/>
      <c r="F105" s="42"/>
      <c r="G105" s="38"/>
      <c r="H105" s="43">
        <f t="shared" si="2"/>
        <v>0</v>
      </c>
      <c r="I105" s="41">
        <f>'Kosztorys (zał.1)'!G97</f>
        <v>0</v>
      </c>
      <c r="J105" s="40">
        <f>'Kosztorys (zał.1)'!H97</f>
        <v>0</v>
      </c>
      <c r="K105" s="39">
        <f t="shared" si="3"/>
        <v>0</v>
      </c>
      <c r="L105" s="294"/>
      <c r="M105" s="294"/>
      <c r="N105" s="128"/>
      <c r="O105" s="128"/>
    </row>
    <row r="106" spans="1:15" ht="15">
      <c r="A106" s="122">
        <f>'Kosztorys (zał.1)'!A98</f>
        <v>0</v>
      </c>
      <c r="B106" s="335">
        <f>'Kosztorys (zał.1)'!B98</f>
        <v>0</v>
      </c>
      <c r="C106" s="336"/>
      <c r="D106" s="326">
        <f>'Kosztorys (zał.1)'!E98</f>
        <v>0</v>
      </c>
      <c r="E106" s="327"/>
      <c r="F106" s="42"/>
      <c r="G106" s="38"/>
      <c r="H106" s="43">
        <f t="shared" si="2"/>
        <v>0</v>
      </c>
      <c r="I106" s="41">
        <f>'Kosztorys (zał.1)'!G98</f>
        <v>0</v>
      </c>
      <c r="J106" s="40">
        <f>'Kosztorys (zał.1)'!H98</f>
        <v>0</v>
      </c>
      <c r="K106" s="39">
        <f t="shared" si="3"/>
        <v>0</v>
      </c>
      <c r="L106" s="294"/>
      <c r="M106" s="294"/>
      <c r="N106" s="128"/>
      <c r="O106" s="128"/>
    </row>
    <row r="107" spans="1:15" ht="15">
      <c r="A107" s="122">
        <f>'Kosztorys (zał.1)'!A99</f>
        <v>0</v>
      </c>
      <c r="B107" s="335">
        <f>'Kosztorys (zał.1)'!B99</f>
        <v>0</v>
      </c>
      <c r="C107" s="336"/>
      <c r="D107" s="326">
        <f>'Kosztorys (zał.1)'!E99</f>
        <v>0</v>
      </c>
      <c r="E107" s="327"/>
      <c r="F107" s="42"/>
      <c r="G107" s="38"/>
      <c r="H107" s="43">
        <f t="shared" si="2"/>
        <v>0</v>
      </c>
      <c r="I107" s="41">
        <f>'Kosztorys (zał.1)'!G99</f>
        <v>0</v>
      </c>
      <c r="J107" s="40">
        <f>'Kosztorys (zał.1)'!H99</f>
        <v>0</v>
      </c>
      <c r="K107" s="39">
        <f t="shared" si="3"/>
        <v>0</v>
      </c>
      <c r="L107" s="294"/>
      <c r="M107" s="294"/>
      <c r="N107" s="128"/>
      <c r="O107" s="128"/>
    </row>
    <row r="108" spans="1:15" ht="15">
      <c r="A108" s="122">
        <f>'Kosztorys (zał.1)'!A100</f>
        <v>0</v>
      </c>
      <c r="B108" s="335">
        <f>'Kosztorys (zał.1)'!B100</f>
        <v>0</v>
      </c>
      <c r="C108" s="336"/>
      <c r="D108" s="326">
        <f>'Kosztorys (zał.1)'!E100</f>
        <v>0</v>
      </c>
      <c r="E108" s="327"/>
      <c r="F108" s="42"/>
      <c r="G108" s="38"/>
      <c r="H108" s="43">
        <f t="shared" si="2"/>
        <v>0</v>
      </c>
      <c r="I108" s="41">
        <f>'Kosztorys (zał.1)'!G100</f>
        <v>0</v>
      </c>
      <c r="J108" s="40">
        <f>'Kosztorys (zał.1)'!H100</f>
        <v>0</v>
      </c>
      <c r="K108" s="39">
        <f t="shared" si="3"/>
        <v>0</v>
      </c>
      <c r="L108" s="294"/>
      <c r="M108" s="294"/>
      <c r="N108" s="128"/>
      <c r="O108" s="128"/>
    </row>
    <row r="109" spans="1:15" ht="15">
      <c r="A109" s="122">
        <f>'Kosztorys (zał.1)'!A101</f>
        <v>0</v>
      </c>
      <c r="B109" s="335">
        <f>'Kosztorys (zał.1)'!B101</f>
        <v>0</v>
      </c>
      <c r="C109" s="336"/>
      <c r="D109" s="326">
        <f>'Kosztorys (zał.1)'!E101</f>
        <v>0</v>
      </c>
      <c r="E109" s="327"/>
      <c r="F109" s="42"/>
      <c r="G109" s="38"/>
      <c r="H109" s="43">
        <f t="shared" si="2"/>
        <v>0</v>
      </c>
      <c r="I109" s="41">
        <f>'Kosztorys (zał.1)'!G101</f>
        <v>0</v>
      </c>
      <c r="J109" s="40">
        <f>'Kosztorys (zał.1)'!H101</f>
        <v>0</v>
      </c>
      <c r="K109" s="39">
        <f t="shared" si="3"/>
        <v>0</v>
      </c>
      <c r="L109" s="294"/>
      <c r="M109" s="294"/>
      <c r="N109" s="128"/>
      <c r="O109" s="128"/>
    </row>
    <row r="110" spans="1:15" ht="15">
      <c r="A110" s="122">
        <f>'Kosztorys (zał.1)'!A102</f>
        <v>0</v>
      </c>
      <c r="B110" s="335">
        <f>'Kosztorys (zał.1)'!B102</f>
        <v>0</v>
      </c>
      <c r="C110" s="336"/>
      <c r="D110" s="326">
        <f>'Kosztorys (zał.1)'!E102</f>
        <v>0</v>
      </c>
      <c r="E110" s="327"/>
      <c r="F110" s="42"/>
      <c r="G110" s="38"/>
      <c r="H110" s="43">
        <f t="shared" si="2"/>
        <v>0</v>
      </c>
      <c r="I110" s="41">
        <f>'Kosztorys (zał.1)'!G102</f>
        <v>0</v>
      </c>
      <c r="J110" s="40">
        <f>'Kosztorys (zał.1)'!H102</f>
        <v>0</v>
      </c>
      <c r="K110" s="39">
        <f t="shared" si="3"/>
        <v>0</v>
      </c>
      <c r="L110" s="294"/>
      <c r="M110" s="294"/>
      <c r="N110" s="128"/>
      <c r="O110" s="128"/>
    </row>
    <row r="111" spans="1:15" ht="15">
      <c r="A111" s="122">
        <f>'Kosztorys (zał.1)'!A103</f>
        <v>0</v>
      </c>
      <c r="B111" s="335">
        <f>'Kosztorys (zał.1)'!B103</f>
        <v>0</v>
      </c>
      <c r="C111" s="336"/>
      <c r="D111" s="326">
        <f>'Kosztorys (zał.1)'!E103</f>
        <v>0</v>
      </c>
      <c r="E111" s="327"/>
      <c r="F111" s="42"/>
      <c r="G111" s="38"/>
      <c r="H111" s="43">
        <f t="shared" si="2"/>
        <v>0</v>
      </c>
      <c r="I111" s="41">
        <f>'Kosztorys (zał.1)'!G103</f>
        <v>0</v>
      </c>
      <c r="J111" s="40">
        <f>'Kosztorys (zał.1)'!H103</f>
        <v>0</v>
      </c>
      <c r="K111" s="39">
        <f t="shared" si="3"/>
        <v>0</v>
      </c>
      <c r="L111" s="294"/>
      <c r="M111" s="294"/>
      <c r="N111" s="128"/>
      <c r="O111" s="128"/>
    </row>
    <row r="112" spans="1:15" ht="15">
      <c r="A112" s="122">
        <f>'Kosztorys (zał.1)'!A104</f>
        <v>0</v>
      </c>
      <c r="B112" s="335">
        <f>'Kosztorys (zał.1)'!B104</f>
        <v>0</v>
      </c>
      <c r="C112" s="336"/>
      <c r="D112" s="326">
        <f>'Kosztorys (zał.1)'!E104</f>
        <v>0</v>
      </c>
      <c r="E112" s="327"/>
      <c r="F112" s="42"/>
      <c r="G112" s="38"/>
      <c r="H112" s="43">
        <f t="shared" si="2"/>
        <v>0</v>
      </c>
      <c r="I112" s="41">
        <f>'Kosztorys (zał.1)'!G104</f>
        <v>0</v>
      </c>
      <c r="J112" s="40">
        <f>'Kosztorys (zał.1)'!H104</f>
        <v>0</v>
      </c>
      <c r="K112" s="39">
        <f t="shared" si="3"/>
        <v>0</v>
      </c>
      <c r="L112" s="294"/>
      <c r="M112" s="294"/>
      <c r="N112" s="128"/>
      <c r="O112" s="128"/>
    </row>
    <row r="113" spans="1:15" ht="15">
      <c r="A113" s="122">
        <f>'Kosztorys (zał.1)'!A105</f>
        <v>0</v>
      </c>
      <c r="B113" s="335">
        <f>'Kosztorys (zał.1)'!B105</f>
        <v>0</v>
      </c>
      <c r="C113" s="336"/>
      <c r="D113" s="326">
        <f>'Kosztorys (zał.1)'!E105</f>
        <v>0</v>
      </c>
      <c r="E113" s="327"/>
      <c r="F113" s="42"/>
      <c r="G113" s="38"/>
      <c r="H113" s="43">
        <f t="shared" si="2"/>
        <v>0</v>
      </c>
      <c r="I113" s="41">
        <f>'Kosztorys (zał.1)'!G105</f>
        <v>0</v>
      </c>
      <c r="J113" s="40">
        <f>'Kosztorys (zał.1)'!H105</f>
        <v>0</v>
      </c>
      <c r="K113" s="39">
        <f t="shared" si="3"/>
        <v>0</v>
      </c>
      <c r="L113" s="294"/>
      <c r="M113" s="294"/>
      <c r="N113" s="128"/>
      <c r="O113" s="128"/>
    </row>
    <row r="114" spans="1:15" ht="15">
      <c r="A114" s="122">
        <f>'Kosztorys (zał.1)'!A106</f>
        <v>0</v>
      </c>
      <c r="B114" s="335">
        <f>'Kosztorys (zał.1)'!B106</f>
        <v>0</v>
      </c>
      <c r="C114" s="336"/>
      <c r="D114" s="326">
        <f>'Kosztorys (zał.1)'!E106</f>
        <v>0</v>
      </c>
      <c r="E114" s="327"/>
      <c r="F114" s="42"/>
      <c r="G114" s="38"/>
      <c r="H114" s="43">
        <f t="shared" si="2"/>
        <v>0</v>
      </c>
      <c r="I114" s="41">
        <f>'Kosztorys (zał.1)'!G106</f>
        <v>0</v>
      </c>
      <c r="J114" s="40">
        <f>'Kosztorys (zał.1)'!H106</f>
        <v>0</v>
      </c>
      <c r="K114" s="39">
        <f t="shared" si="3"/>
        <v>0</v>
      </c>
      <c r="L114" s="294"/>
      <c r="M114" s="294"/>
      <c r="N114" s="128"/>
      <c r="O114" s="128"/>
    </row>
    <row r="115" spans="1:15" ht="15">
      <c r="A115" s="122">
        <f>'Kosztorys (zał.1)'!A107</f>
        <v>0</v>
      </c>
      <c r="B115" s="335">
        <f>'Kosztorys (zał.1)'!B107</f>
        <v>0</v>
      </c>
      <c r="C115" s="336"/>
      <c r="D115" s="326">
        <f>'Kosztorys (zał.1)'!E107</f>
        <v>0</v>
      </c>
      <c r="E115" s="327"/>
      <c r="F115" s="42"/>
      <c r="G115" s="38"/>
      <c r="H115" s="43">
        <f t="shared" si="2"/>
        <v>0</v>
      </c>
      <c r="I115" s="41">
        <f>'Kosztorys (zał.1)'!G107</f>
        <v>0</v>
      </c>
      <c r="J115" s="40">
        <f>'Kosztorys (zał.1)'!H107</f>
        <v>0</v>
      </c>
      <c r="K115" s="39">
        <f t="shared" si="3"/>
        <v>0</v>
      </c>
      <c r="L115" s="294"/>
      <c r="M115" s="294"/>
      <c r="N115" s="128"/>
      <c r="O115" s="128"/>
    </row>
    <row r="116" spans="1:15" ht="15">
      <c r="A116" s="122">
        <f>'Kosztorys (zał.1)'!A108</f>
        <v>0</v>
      </c>
      <c r="B116" s="335">
        <f>'Kosztorys (zał.1)'!B108</f>
        <v>0</v>
      </c>
      <c r="C116" s="336"/>
      <c r="D116" s="326">
        <f>'Kosztorys (zał.1)'!E108</f>
        <v>0</v>
      </c>
      <c r="E116" s="327"/>
      <c r="F116" s="42"/>
      <c r="G116" s="38"/>
      <c r="H116" s="43">
        <f t="shared" si="2"/>
        <v>0</v>
      </c>
      <c r="I116" s="41">
        <f>'Kosztorys (zał.1)'!G108</f>
        <v>0</v>
      </c>
      <c r="J116" s="40">
        <f>'Kosztorys (zał.1)'!H108</f>
        <v>0</v>
      </c>
      <c r="K116" s="39">
        <f t="shared" si="3"/>
        <v>0</v>
      </c>
      <c r="L116" s="294"/>
      <c r="M116" s="294"/>
      <c r="N116" s="128"/>
      <c r="O116" s="128"/>
    </row>
    <row r="117" spans="1:15" ht="15">
      <c r="A117" s="122">
        <f>'Kosztorys (zał.1)'!A109</f>
        <v>0</v>
      </c>
      <c r="B117" s="335">
        <f>'Kosztorys (zał.1)'!B109</f>
        <v>0</v>
      </c>
      <c r="C117" s="336"/>
      <c r="D117" s="326">
        <f>'Kosztorys (zał.1)'!E109</f>
        <v>0</v>
      </c>
      <c r="E117" s="327"/>
      <c r="F117" s="42"/>
      <c r="G117" s="38"/>
      <c r="H117" s="43">
        <f t="shared" si="2"/>
        <v>0</v>
      </c>
      <c r="I117" s="41">
        <f>'Kosztorys (zał.1)'!G109</f>
        <v>0</v>
      </c>
      <c r="J117" s="40">
        <f>'Kosztorys (zał.1)'!H109</f>
        <v>0</v>
      </c>
      <c r="K117" s="39">
        <f t="shared" si="3"/>
        <v>0</v>
      </c>
      <c r="L117" s="294"/>
      <c r="M117" s="294"/>
      <c r="N117" s="128"/>
      <c r="O117" s="128"/>
    </row>
    <row r="118" spans="1:14" ht="15">
      <c r="A118" s="122">
        <f>'Kosztorys (zał.1)'!A110</f>
        <v>0</v>
      </c>
      <c r="B118" s="335">
        <f>'Kosztorys (zał.1)'!B110</f>
        <v>0</v>
      </c>
      <c r="C118" s="336"/>
      <c r="D118" s="326">
        <f>'Kosztorys (zał.1)'!E110</f>
        <v>0</v>
      </c>
      <c r="E118" s="327"/>
      <c r="F118" s="42"/>
      <c r="G118" s="38"/>
      <c r="H118" s="43">
        <f t="shared" si="2"/>
        <v>0</v>
      </c>
      <c r="I118" s="41">
        <f>'Kosztorys (zał.1)'!G110</f>
        <v>0</v>
      </c>
      <c r="J118" s="40">
        <f>'Kosztorys (zał.1)'!H110</f>
        <v>0</v>
      </c>
      <c r="K118" s="39">
        <f t="shared" si="3"/>
        <v>0</v>
      </c>
      <c r="L118" s="294"/>
      <c r="N118" s="128"/>
    </row>
    <row r="119" spans="1:14" ht="15">
      <c r="A119" s="122">
        <f>'Kosztorys (zał.1)'!A111</f>
        <v>0</v>
      </c>
      <c r="B119" s="335">
        <f>'Kosztorys (zał.1)'!B111</f>
        <v>0</v>
      </c>
      <c r="C119" s="336"/>
      <c r="D119" s="326">
        <f>'Kosztorys (zał.1)'!E111</f>
        <v>0</v>
      </c>
      <c r="E119" s="327"/>
      <c r="F119" s="42"/>
      <c r="G119" s="38"/>
      <c r="H119" s="43">
        <f t="shared" si="2"/>
        <v>0</v>
      </c>
      <c r="I119" s="41">
        <f>'Kosztorys (zał.1)'!G111</f>
        <v>0</v>
      </c>
      <c r="J119" s="40">
        <f>'Kosztorys (zał.1)'!H111</f>
        <v>0</v>
      </c>
      <c r="K119" s="39">
        <f t="shared" si="3"/>
        <v>0</v>
      </c>
      <c r="L119" s="294"/>
      <c r="N119" s="128"/>
    </row>
    <row r="120" spans="1:14" ht="15">
      <c r="A120" s="122">
        <f>'Kosztorys (zał.1)'!A112</f>
        <v>0</v>
      </c>
      <c r="B120" s="335">
        <f>'Kosztorys (zał.1)'!B112</f>
        <v>0</v>
      </c>
      <c r="C120" s="336"/>
      <c r="D120" s="326">
        <f>'Kosztorys (zał.1)'!E112</f>
        <v>0</v>
      </c>
      <c r="E120" s="327"/>
      <c r="F120" s="42"/>
      <c r="G120" s="38"/>
      <c r="H120" s="43">
        <f t="shared" si="2"/>
        <v>0</v>
      </c>
      <c r="I120" s="41">
        <f>'Kosztorys (zał.1)'!G112</f>
        <v>0</v>
      </c>
      <c r="J120" s="40">
        <f>'Kosztorys (zał.1)'!H112</f>
        <v>0</v>
      </c>
      <c r="K120" s="39">
        <f t="shared" si="3"/>
        <v>0</v>
      </c>
      <c r="L120" s="294"/>
      <c r="N120" s="128"/>
    </row>
    <row r="121" spans="1:14" ht="15">
      <c r="A121" s="122">
        <f>'Kosztorys (zał.1)'!A113</f>
        <v>0</v>
      </c>
      <c r="B121" s="335">
        <f>'Kosztorys (zał.1)'!B113</f>
        <v>0</v>
      </c>
      <c r="C121" s="336"/>
      <c r="D121" s="326">
        <f>'Kosztorys (zał.1)'!E113</f>
        <v>0</v>
      </c>
      <c r="E121" s="327"/>
      <c r="F121" s="42"/>
      <c r="G121" s="38"/>
      <c r="H121" s="43">
        <f t="shared" si="2"/>
        <v>0</v>
      </c>
      <c r="I121" s="41">
        <f>'Kosztorys (zał.1)'!G113</f>
        <v>0</v>
      </c>
      <c r="J121" s="40">
        <f>'Kosztorys (zał.1)'!H113</f>
        <v>0</v>
      </c>
      <c r="K121" s="39">
        <f t="shared" si="3"/>
        <v>0</v>
      </c>
      <c r="L121" s="294"/>
      <c r="N121" s="128"/>
    </row>
    <row r="122" spans="1:14" ht="15">
      <c r="A122" s="122">
        <f>'Kosztorys (zał.1)'!A114</f>
        <v>0</v>
      </c>
      <c r="B122" s="335">
        <f>'Kosztorys (zał.1)'!B114</f>
        <v>0</v>
      </c>
      <c r="C122" s="336"/>
      <c r="D122" s="326">
        <f>'Kosztorys (zał.1)'!E114</f>
        <v>0</v>
      </c>
      <c r="E122" s="327"/>
      <c r="F122" s="42"/>
      <c r="G122" s="38"/>
      <c r="H122" s="43">
        <f t="shared" si="2"/>
        <v>0</v>
      </c>
      <c r="I122" s="41">
        <f>'Kosztorys (zał.1)'!G114</f>
        <v>0</v>
      </c>
      <c r="J122" s="40">
        <f>'Kosztorys (zał.1)'!H114</f>
        <v>0</v>
      </c>
      <c r="K122" s="39">
        <f t="shared" si="3"/>
        <v>0</v>
      </c>
      <c r="L122" s="294"/>
      <c r="N122" s="128"/>
    </row>
    <row r="123" spans="1:14" ht="15">
      <c r="A123" s="122">
        <f>'Kosztorys (zał.1)'!A115</f>
        <v>0</v>
      </c>
      <c r="B123" s="335">
        <f>'Kosztorys (zał.1)'!B115</f>
        <v>0</v>
      </c>
      <c r="C123" s="336"/>
      <c r="D123" s="326">
        <f>'Kosztorys (zał.1)'!E115</f>
        <v>0</v>
      </c>
      <c r="E123" s="327"/>
      <c r="F123" s="42"/>
      <c r="G123" s="38"/>
      <c r="H123" s="43">
        <f t="shared" si="2"/>
        <v>0</v>
      </c>
      <c r="I123" s="41">
        <f>'Kosztorys (zał.1)'!G115</f>
        <v>0</v>
      </c>
      <c r="J123" s="40">
        <f>'Kosztorys (zał.1)'!H115</f>
        <v>0</v>
      </c>
      <c r="K123" s="39">
        <f t="shared" si="3"/>
        <v>0</v>
      </c>
      <c r="L123" s="294"/>
      <c r="N123" s="128"/>
    </row>
    <row r="124" spans="1:14" ht="15">
      <c r="A124" s="122">
        <f>'Kosztorys (zał.1)'!A116</f>
        <v>0</v>
      </c>
      <c r="B124" s="335">
        <f>'Kosztorys (zał.1)'!B116</f>
        <v>0</v>
      </c>
      <c r="C124" s="336"/>
      <c r="D124" s="326">
        <f>'Kosztorys (zał.1)'!E116</f>
        <v>0</v>
      </c>
      <c r="E124" s="327"/>
      <c r="F124" s="42"/>
      <c r="G124" s="38"/>
      <c r="H124" s="43">
        <f t="shared" si="2"/>
        <v>0</v>
      </c>
      <c r="I124" s="41">
        <f>'Kosztorys (zał.1)'!G116</f>
        <v>0</v>
      </c>
      <c r="J124" s="40">
        <f>'Kosztorys (zał.1)'!H116</f>
        <v>0</v>
      </c>
      <c r="K124" s="39">
        <f t="shared" si="3"/>
        <v>0</v>
      </c>
      <c r="L124" s="294"/>
      <c r="N124" s="128"/>
    </row>
    <row r="125" spans="1:14" ht="15">
      <c r="A125" s="122">
        <f>'Kosztorys (zał.1)'!A117</f>
        <v>0</v>
      </c>
      <c r="B125" s="335">
        <f>'Kosztorys (zał.1)'!B117</f>
        <v>0</v>
      </c>
      <c r="C125" s="336"/>
      <c r="D125" s="326">
        <f>'Kosztorys (zał.1)'!E117</f>
        <v>0</v>
      </c>
      <c r="E125" s="327"/>
      <c r="F125" s="42"/>
      <c r="G125" s="38"/>
      <c r="H125" s="43">
        <f t="shared" si="2"/>
        <v>0</v>
      </c>
      <c r="I125" s="41">
        <f>'Kosztorys (zał.1)'!G117</f>
        <v>0</v>
      </c>
      <c r="J125" s="40">
        <f>'Kosztorys (zał.1)'!H117</f>
        <v>0</v>
      </c>
      <c r="K125" s="39">
        <f t="shared" si="3"/>
        <v>0</v>
      </c>
      <c r="L125" s="294"/>
      <c r="N125" s="128"/>
    </row>
    <row r="126" spans="1:14" ht="15.75" thickBot="1">
      <c r="A126" s="122">
        <f>'Kosztorys (zał.1)'!A118</f>
        <v>0</v>
      </c>
      <c r="B126" s="335">
        <f>'Kosztorys (zał.1)'!B118</f>
        <v>0</v>
      </c>
      <c r="C126" s="336"/>
      <c r="D126" s="326">
        <f>'Kosztorys (zał.1)'!E118</f>
        <v>0</v>
      </c>
      <c r="E126" s="327"/>
      <c r="F126" s="44"/>
      <c r="G126" s="45"/>
      <c r="H126" s="46">
        <f t="shared" si="2"/>
        <v>0</v>
      </c>
      <c r="I126" s="41">
        <f>'Kosztorys (zał.1)'!G118</f>
        <v>0</v>
      </c>
      <c r="J126" s="40">
        <f>'Kosztorys (zał.1)'!H118</f>
        <v>0</v>
      </c>
      <c r="K126" s="39">
        <f t="shared" si="3"/>
        <v>0</v>
      </c>
      <c r="L126" s="294"/>
      <c r="N126" s="128"/>
    </row>
  </sheetData>
  <sheetProtection sheet="1" objects="1" scenarios="1"/>
  <mergeCells count="233">
    <mergeCell ref="B1:C1"/>
    <mergeCell ref="D1:K1"/>
    <mergeCell ref="B2:K2"/>
    <mergeCell ref="B3:E3"/>
    <mergeCell ref="F3:K3"/>
    <mergeCell ref="B4:K4"/>
    <mergeCell ref="B5:K5"/>
    <mergeCell ref="B9:K9"/>
    <mergeCell ref="D35:E35"/>
    <mergeCell ref="I10:J15"/>
    <mergeCell ref="B14:G14"/>
    <mergeCell ref="B6:K6"/>
    <mergeCell ref="B7:K7"/>
    <mergeCell ref="B8:K8"/>
    <mergeCell ref="B32:C32"/>
    <mergeCell ref="B33:C33"/>
    <mergeCell ref="B34:C34"/>
    <mergeCell ref="D33:E33"/>
    <mergeCell ref="B31:C31"/>
    <mergeCell ref="B24:K24"/>
    <mergeCell ref="F25:H25"/>
    <mergeCell ref="I25:K25"/>
    <mergeCell ref="D34:E34"/>
    <mergeCell ref="B16:K16"/>
    <mergeCell ref="B10:G10"/>
    <mergeCell ref="B11:G11"/>
    <mergeCell ref="D45:E45"/>
    <mergeCell ref="D46:E46"/>
    <mergeCell ref="D38:E38"/>
    <mergeCell ref="D39:E39"/>
    <mergeCell ref="D36:E36"/>
    <mergeCell ref="D37:E37"/>
    <mergeCell ref="B12:G12"/>
    <mergeCell ref="B13:G13"/>
    <mergeCell ref="B15:G15"/>
    <mergeCell ref="B35:C35"/>
    <mergeCell ref="B36:C36"/>
    <mergeCell ref="B43:C43"/>
    <mergeCell ref="D41:E41"/>
    <mergeCell ref="B38:C38"/>
    <mergeCell ref="B39:C39"/>
    <mergeCell ref="B40:C40"/>
    <mergeCell ref="D40:E40"/>
    <mergeCell ref="D42:E42"/>
    <mergeCell ref="D43:E43"/>
    <mergeCell ref="D44:E44"/>
    <mergeCell ref="B37:C37"/>
    <mergeCell ref="B44:C44"/>
    <mergeCell ref="B55:C55"/>
    <mergeCell ref="D55:E55"/>
    <mergeCell ref="B50:C50"/>
    <mergeCell ref="B51:C51"/>
    <mergeCell ref="B52:C52"/>
    <mergeCell ref="B47:C47"/>
    <mergeCell ref="B48:C48"/>
    <mergeCell ref="B49:C49"/>
    <mergeCell ref="D48:E48"/>
    <mergeCell ref="D47:E47"/>
    <mergeCell ref="D49:E49"/>
    <mergeCell ref="D50:E50"/>
    <mergeCell ref="D51:E51"/>
    <mergeCell ref="D52:E52"/>
    <mergeCell ref="D53:E53"/>
    <mergeCell ref="D54:E54"/>
    <mergeCell ref="B45:C45"/>
    <mergeCell ref="B46:C46"/>
    <mergeCell ref="B41:C41"/>
    <mergeCell ref="B42:C42"/>
    <mergeCell ref="B62:C62"/>
    <mergeCell ref="B63:C63"/>
    <mergeCell ref="B64:C64"/>
    <mergeCell ref="D63:E63"/>
    <mergeCell ref="B59:C59"/>
    <mergeCell ref="B60:C60"/>
    <mergeCell ref="B61:C61"/>
    <mergeCell ref="B56:C56"/>
    <mergeCell ref="B57:C57"/>
    <mergeCell ref="B58:C58"/>
    <mergeCell ref="D56:E56"/>
    <mergeCell ref="D57:E57"/>
    <mergeCell ref="D58:E58"/>
    <mergeCell ref="D59:E59"/>
    <mergeCell ref="D60:E60"/>
    <mergeCell ref="D61:E61"/>
    <mergeCell ref="D62:E62"/>
    <mergeCell ref="D64:E64"/>
    <mergeCell ref="B53:C53"/>
    <mergeCell ref="B54:C54"/>
    <mergeCell ref="B71:C71"/>
    <mergeCell ref="B72:C72"/>
    <mergeCell ref="B73:C73"/>
    <mergeCell ref="D71:E71"/>
    <mergeCell ref="B68:C68"/>
    <mergeCell ref="B69:C69"/>
    <mergeCell ref="B70:C70"/>
    <mergeCell ref="D70:E70"/>
    <mergeCell ref="B65:C65"/>
    <mergeCell ref="B66:C66"/>
    <mergeCell ref="B67:C67"/>
    <mergeCell ref="D72:E72"/>
    <mergeCell ref="D73:E73"/>
    <mergeCell ref="D65:E65"/>
    <mergeCell ref="D66:E66"/>
    <mergeCell ref="D67:E67"/>
    <mergeCell ref="D68:E68"/>
    <mergeCell ref="D69:E69"/>
    <mergeCell ref="B80:C80"/>
    <mergeCell ref="B81:C81"/>
    <mergeCell ref="B82:C82"/>
    <mergeCell ref="B77:C77"/>
    <mergeCell ref="B78:C78"/>
    <mergeCell ref="B79:C79"/>
    <mergeCell ref="D78:E78"/>
    <mergeCell ref="B74:C74"/>
    <mergeCell ref="B75:C75"/>
    <mergeCell ref="B76:C76"/>
    <mergeCell ref="D74:E74"/>
    <mergeCell ref="D75:E75"/>
    <mergeCell ref="D76:E76"/>
    <mergeCell ref="D77:E77"/>
    <mergeCell ref="D79:E79"/>
    <mergeCell ref="D80:E80"/>
    <mergeCell ref="D81:E81"/>
    <mergeCell ref="D82:E82"/>
    <mergeCell ref="B89:C89"/>
    <mergeCell ref="B90:C90"/>
    <mergeCell ref="B91:C91"/>
    <mergeCell ref="B86:C86"/>
    <mergeCell ref="B87:C87"/>
    <mergeCell ref="B88:C88"/>
    <mergeCell ref="D86:E86"/>
    <mergeCell ref="B83:C83"/>
    <mergeCell ref="B84:C84"/>
    <mergeCell ref="B85:C85"/>
    <mergeCell ref="D85:E85"/>
    <mergeCell ref="D87:E87"/>
    <mergeCell ref="D88:E88"/>
    <mergeCell ref="D89:E89"/>
    <mergeCell ref="D90:E90"/>
    <mergeCell ref="D91:E91"/>
    <mergeCell ref="D83:E83"/>
    <mergeCell ref="D84:E84"/>
    <mergeCell ref="B98:C98"/>
    <mergeCell ref="B99:C99"/>
    <mergeCell ref="B100:C100"/>
    <mergeCell ref="D100:E100"/>
    <mergeCell ref="B95:C95"/>
    <mergeCell ref="B96:C96"/>
    <mergeCell ref="B97:C97"/>
    <mergeCell ref="B92:C92"/>
    <mergeCell ref="B93:C93"/>
    <mergeCell ref="B94:C94"/>
    <mergeCell ref="D93:E93"/>
    <mergeCell ref="D92:E92"/>
    <mergeCell ref="D94:E94"/>
    <mergeCell ref="D95:E95"/>
    <mergeCell ref="D96:E96"/>
    <mergeCell ref="D97:E97"/>
    <mergeCell ref="D98:E98"/>
    <mergeCell ref="D99:E99"/>
    <mergeCell ref="B107:C107"/>
    <mergeCell ref="B108:C108"/>
    <mergeCell ref="B109:C109"/>
    <mergeCell ref="D108:E108"/>
    <mergeCell ref="B104:C104"/>
    <mergeCell ref="B105:C105"/>
    <mergeCell ref="B106:C106"/>
    <mergeCell ref="B101:C101"/>
    <mergeCell ref="B102:C102"/>
    <mergeCell ref="B103:C103"/>
    <mergeCell ref="D101:E101"/>
    <mergeCell ref="D104:E104"/>
    <mergeCell ref="D105:E105"/>
    <mergeCell ref="D106:E106"/>
    <mergeCell ref="D107:E107"/>
    <mergeCell ref="D103:E103"/>
    <mergeCell ref="B118:C118"/>
    <mergeCell ref="D116:E116"/>
    <mergeCell ref="B113:C113"/>
    <mergeCell ref="B114:C114"/>
    <mergeCell ref="B115:C115"/>
    <mergeCell ref="D115:E115"/>
    <mergeCell ref="B110:C110"/>
    <mergeCell ref="B111:C111"/>
    <mergeCell ref="B112:C112"/>
    <mergeCell ref="B126:C126"/>
    <mergeCell ref="D25:E25"/>
    <mergeCell ref="D26:E26"/>
    <mergeCell ref="D27:E27"/>
    <mergeCell ref="D28:E28"/>
    <mergeCell ref="D29:E29"/>
    <mergeCell ref="D30:E30"/>
    <mergeCell ref="D31:E31"/>
    <mergeCell ref="D32:E32"/>
    <mergeCell ref="B25:C25"/>
    <mergeCell ref="B26:C26"/>
    <mergeCell ref="B27:C27"/>
    <mergeCell ref="B28:C28"/>
    <mergeCell ref="B29:C29"/>
    <mergeCell ref="B30:C30"/>
    <mergeCell ref="B122:C122"/>
    <mergeCell ref="B123:C123"/>
    <mergeCell ref="B124:C124"/>
    <mergeCell ref="D123:E123"/>
    <mergeCell ref="B119:C119"/>
    <mergeCell ref="B120:C120"/>
    <mergeCell ref="B121:C121"/>
    <mergeCell ref="B116:C116"/>
    <mergeCell ref="B117:C117"/>
    <mergeCell ref="D124:E124"/>
    <mergeCell ref="D125:E125"/>
    <mergeCell ref="D126:E126"/>
    <mergeCell ref="B17:E17"/>
    <mergeCell ref="B18:E18"/>
    <mergeCell ref="B23:E23"/>
    <mergeCell ref="B19:E19"/>
    <mergeCell ref="B20:E20"/>
    <mergeCell ref="B21:E21"/>
    <mergeCell ref="B22:E22"/>
    <mergeCell ref="D117:E117"/>
    <mergeCell ref="D118:E118"/>
    <mergeCell ref="D119:E119"/>
    <mergeCell ref="D120:E120"/>
    <mergeCell ref="D121:E121"/>
    <mergeCell ref="D122:E122"/>
    <mergeCell ref="D109:E109"/>
    <mergeCell ref="D110:E110"/>
    <mergeCell ref="D111:E111"/>
    <mergeCell ref="D112:E112"/>
    <mergeCell ref="D113:E113"/>
    <mergeCell ref="D114:E114"/>
    <mergeCell ref="D102:E102"/>
    <mergeCell ref="B125:C1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24.140625" style="145" customWidth="1"/>
    <col min="2" max="7" width="9.7109375" style="145" customWidth="1"/>
    <col min="8" max="8" width="13.140625" style="145" customWidth="1"/>
    <col min="9" max="16384" width="9.140625" style="145" customWidth="1"/>
  </cols>
  <sheetData>
    <row r="1" spans="1:8" ht="18" customHeight="1">
      <c r="A1" s="412" t="s">
        <v>261</v>
      </c>
      <c r="B1" s="413"/>
      <c r="C1" s="413"/>
      <c r="D1" s="413"/>
      <c r="E1" s="413"/>
      <c r="F1" s="413"/>
      <c r="G1" s="413"/>
      <c r="H1" s="414"/>
    </row>
    <row r="2" spans="1:8" ht="16.5" customHeight="1">
      <c r="A2" s="415" t="s">
        <v>262</v>
      </c>
      <c r="B2" s="416"/>
      <c r="C2" s="416"/>
      <c r="D2" s="416"/>
      <c r="E2" s="416"/>
      <c r="F2" s="417">
        <f>Planowanie!B44</f>
        <v>0</v>
      </c>
      <c r="G2" s="418"/>
      <c r="H2" s="419"/>
    </row>
    <row r="3" spans="1:8" s="146" customFormat="1" ht="18.75" customHeight="1">
      <c r="A3" s="420">
        <f>IF(Planowanie!I84="BŁĄD","Sprawozdanie zawiera błędy","")</f>
      </c>
      <c r="B3" s="421"/>
      <c r="C3" s="421"/>
      <c r="D3" s="421"/>
      <c r="E3" s="421"/>
      <c r="F3" s="421"/>
      <c r="G3" s="421"/>
      <c r="H3" s="421"/>
    </row>
    <row r="4" spans="1:15" ht="15" customHeight="1">
      <c r="A4" s="422" t="s">
        <v>43</v>
      </c>
      <c r="B4" s="422"/>
      <c r="C4" s="422"/>
      <c r="D4" s="422"/>
      <c r="E4" s="422"/>
      <c r="F4" s="422"/>
      <c r="G4" s="422"/>
      <c r="H4" s="422"/>
      <c r="I4" s="147"/>
      <c r="J4" s="147"/>
      <c r="K4" s="147"/>
      <c r="L4" s="147"/>
      <c r="M4" s="147"/>
      <c r="N4" s="147"/>
      <c r="O4" s="147"/>
    </row>
    <row r="5" spans="1:15" ht="3" customHeight="1">
      <c r="A5" s="405"/>
      <c r="B5" s="406"/>
      <c r="C5" s="406"/>
      <c r="D5" s="406"/>
      <c r="E5" s="406"/>
      <c r="F5" s="406"/>
      <c r="G5" s="406"/>
      <c r="H5" s="406"/>
      <c r="I5" s="147"/>
      <c r="J5" s="147"/>
      <c r="K5" s="147"/>
      <c r="L5" s="147"/>
      <c r="M5" s="147"/>
      <c r="N5" s="147"/>
      <c r="O5" s="147"/>
    </row>
    <row r="6" spans="1:8" ht="12.75">
      <c r="A6" s="407" t="s">
        <v>8</v>
      </c>
      <c r="B6" s="407"/>
      <c r="C6" s="407"/>
      <c r="D6" s="407"/>
      <c r="E6" s="407"/>
      <c r="F6" s="407"/>
      <c r="G6" s="407"/>
      <c r="H6" s="407"/>
    </row>
    <row r="7" spans="1:8" ht="30" customHeight="1">
      <c r="A7" s="408">
        <f>Program!A6</f>
        <v>0</v>
      </c>
      <c r="B7" s="408"/>
      <c r="C7" s="408"/>
      <c r="D7" s="408"/>
      <c r="E7" s="408"/>
      <c r="F7" s="408"/>
      <c r="G7" s="408"/>
      <c r="H7" s="408"/>
    </row>
    <row r="8" spans="1:10" s="150" customFormat="1" ht="3" customHeight="1">
      <c r="A8" s="409"/>
      <c r="B8" s="410"/>
      <c r="C8" s="410"/>
      <c r="D8" s="410"/>
      <c r="E8" s="410"/>
      <c r="F8" s="410"/>
      <c r="G8" s="410"/>
      <c r="H8" s="411"/>
      <c r="I8" s="148"/>
      <c r="J8" s="149"/>
    </row>
    <row r="9" spans="1:10" s="150" customFormat="1" ht="30" customHeight="1">
      <c r="A9" s="401" t="s">
        <v>367</v>
      </c>
      <c r="B9" s="402"/>
      <c r="C9" s="402"/>
      <c r="D9" s="402"/>
      <c r="E9" s="402"/>
      <c r="F9" s="402"/>
      <c r="G9" s="402"/>
      <c r="H9" s="402"/>
      <c r="I9" s="151"/>
      <c r="J9" s="149"/>
    </row>
    <row r="10" spans="1:10" s="150" customFormat="1" ht="15" customHeight="1">
      <c r="A10" s="403"/>
      <c r="B10" s="404"/>
      <c r="C10" s="404"/>
      <c r="D10" s="404"/>
      <c r="E10" s="404"/>
      <c r="F10" s="404"/>
      <c r="G10" s="404"/>
      <c r="H10" s="404"/>
      <c r="I10" s="148"/>
      <c r="J10" s="149"/>
    </row>
    <row r="11" spans="1:10" s="150" customFormat="1" ht="3" customHeight="1">
      <c r="A11" s="397"/>
      <c r="B11" s="398"/>
      <c r="C11" s="398"/>
      <c r="D11" s="398"/>
      <c r="E11" s="398"/>
      <c r="F11" s="398"/>
      <c r="G11" s="398"/>
      <c r="H11" s="398"/>
      <c r="I11" s="148"/>
      <c r="J11" s="149"/>
    </row>
    <row r="12" spans="1:10" s="153" customFormat="1" ht="15" customHeight="1">
      <c r="A12" s="399" t="s">
        <v>215</v>
      </c>
      <c r="B12" s="400"/>
      <c r="C12" s="400"/>
      <c r="D12" s="400"/>
      <c r="E12" s="400"/>
      <c r="F12" s="400"/>
      <c r="G12" s="400"/>
      <c r="H12" s="400"/>
      <c r="I12" s="152"/>
      <c r="J12" s="152"/>
    </row>
    <row r="13" spans="1:10" ht="30" customHeight="1">
      <c r="A13" s="395">
        <f>Program!A76</f>
        <v>0</v>
      </c>
      <c r="B13" s="396"/>
      <c r="C13" s="396"/>
      <c r="D13" s="396"/>
      <c r="E13" s="396"/>
      <c r="F13" s="396"/>
      <c r="G13" s="396"/>
      <c r="H13" s="396"/>
      <c r="I13" s="154"/>
      <c r="J13" s="154"/>
    </row>
    <row r="14" spans="1:10" ht="30" customHeight="1">
      <c r="A14" s="392" t="s">
        <v>263</v>
      </c>
      <c r="B14" s="393"/>
      <c r="C14" s="393"/>
      <c r="D14" s="393"/>
      <c r="E14" s="393"/>
      <c r="F14" s="393"/>
      <c r="G14" s="393"/>
      <c r="H14" s="394"/>
      <c r="I14" s="154"/>
      <c r="J14" s="154"/>
    </row>
    <row r="15" spans="1:10" ht="30" customHeight="1">
      <c r="A15" s="389"/>
      <c r="B15" s="390"/>
      <c r="C15" s="390"/>
      <c r="D15" s="390"/>
      <c r="E15" s="390"/>
      <c r="F15" s="390"/>
      <c r="G15" s="390"/>
      <c r="H15" s="391"/>
      <c r="I15" s="154"/>
      <c r="J15" s="154"/>
    </row>
    <row r="16" spans="1:8" ht="30" customHeight="1">
      <c r="A16" s="395">
        <f>Program!A77</f>
        <v>0</v>
      </c>
      <c r="B16" s="396"/>
      <c r="C16" s="396"/>
      <c r="D16" s="396"/>
      <c r="E16" s="396"/>
      <c r="F16" s="396"/>
      <c r="G16" s="396"/>
      <c r="H16" s="396"/>
    </row>
    <row r="17" spans="1:8" ht="30" customHeight="1">
      <c r="A17" s="392" t="s">
        <v>263</v>
      </c>
      <c r="B17" s="393"/>
      <c r="C17" s="393"/>
      <c r="D17" s="393"/>
      <c r="E17" s="393"/>
      <c r="F17" s="393"/>
      <c r="G17" s="393"/>
      <c r="H17" s="394"/>
    </row>
    <row r="18" spans="1:8" ht="30" customHeight="1">
      <c r="A18" s="389"/>
      <c r="B18" s="390"/>
      <c r="C18" s="390"/>
      <c r="D18" s="390"/>
      <c r="E18" s="390"/>
      <c r="F18" s="390"/>
      <c r="G18" s="390"/>
      <c r="H18" s="391"/>
    </row>
    <row r="19" spans="1:8" ht="30" customHeight="1">
      <c r="A19" s="395">
        <f>Program!A78</f>
        <v>0</v>
      </c>
      <c r="B19" s="396"/>
      <c r="C19" s="396"/>
      <c r="D19" s="396"/>
      <c r="E19" s="396"/>
      <c r="F19" s="396"/>
      <c r="G19" s="396"/>
      <c r="H19" s="396"/>
    </row>
    <row r="20" spans="1:8" ht="30" customHeight="1">
      <c r="A20" s="392" t="s">
        <v>263</v>
      </c>
      <c r="B20" s="393"/>
      <c r="C20" s="393"/>
      <c r="D20" s="393"/>
      <c r="E20" s="393"/>
      <c r="F20" s="393"/>
      <c r="G20" s="393"/>
      <c r="H20" s="394"/>
    </row>
    <row r="21" spans="1:8" ht="30" customHeight="1">
      <c r="A21" s="389"/>
      <c r="B21" s="390"/>
      <c r="C21" s="390"/>
      <c r="D21" s="390"/>
      <c r="E21" s="390"/>
      <c r="F21" s="390"/>
      <c r="G21" s="390"/>
      <c r="H21" s="391"/>
    </row>
    <row r="22" spans="1:8" ht="30" customHeight="1">
      <c r="A22" s="395">
        <f>Program!A79</f>
        <v>0</v>
      </c>
      <c r="B22" s="396"/>
      <c r="C22" s="396"/>
      <c r="D22" s="396"/>
      <c r="E22" s="396"/>
      <c r="F22" s="396"/>
      <c r="G22" s="396"/>
      <c r="H22" s="396"/>
    </row>
    <row r="23" spans="1:8" ht="30" customHeight="1">
      <c r="A23" s="392" t="s">
        <v>263</v>
      </c>
      <c r="B23" s="393"/>
      <c r="C23" s="393"/>
      <c r="D23" s="393"/>
      <c r="E23" s="393"/>
      <c r="F23" s="393"/>
      <c r="G23" s="393"/>
      <c r="H23" s="394"/>
    </row>
    <row r="24" spans="1:8" ht="30" customHeight="1">
      <c r="A24" s="389"/>
      <c r="B24" s="390"/>
      <c r="C24" s="390"/>
      <c r="D24" s="390"/>
      <c r="E24" s="390"/>
      <c r="F24" s="390"/>
      <c r="G24" s="390"/>
      <c r="H24" s="391"/>
    </row>
    <row r="25" spans="1:8" ht="30" customHeight="1">
      <c r="A25" s="395">
        <f>Program!A80</f>
        <v>0</v>
      </c>
      <c r="B25" s="396"/>
      <c r="C25" s="396"/>
      <c r="D25" s="396"/>
      <c r="E25" s="396"/>
      <c r="F25" s="396"/>
      <c r="G25" s="396"/>
      <c r="H25" s="396"/>
    </row>
    <row r="26" spans="1:8" ht="30" customHeight="1">
      <c r="A26" s="392" t="s">
        <v>263</v>
      </c>
      <c r="B26" s="393"/>
      <c r="C26" s="393"/>
      <c r="D26" s="393"/>
      <c r="E26" s="393"/>
      <c r="F26" s="393"/>
      <c r="G26" s="393"/>
      <c r="H26" s="394"/>
    </row>
    <row r="27" spans="1:8" ht="30" customHeight="1">
      <c r="A27" s="389"/>
      <c r="B27" s="390"/>
      <c r="C27" s="390"/>
      <c r="D27" s="390"/>
      <c r="E27" s="390"/>
      <c r="F27" s="390"/>
      <c r="G27" s="390"/>
      <c r="H27" s="391"/>
    </row>
    <row r="28" spans="1:8" ht="30" customHeight="1">
      <c r="A28" s="395">
        <f>Program!A81</f>
        <v>0</v>
      </c>
      <c r="B28" s="396"/>
      <c r="C28" s="396"/>
      <c r="D28" s="396"/>
      <c r="E28" s="396"/>
      <c r="F28" s="396"/>
      <c r="G28" s="396"/>
      <c r="H28" s="396"/>
    </row>
    <row r="29" spans="1:8" ht="30" customHeight="1">
      <c r="A29" s="392" t="s">
        <v>263</v>
      </c>
      <c r="B29" s="393"/>
      <c r="C29" s="393"/>
      <c r="D29" s="393"/>
      <c r="E29" s="393"/>
      <c r="F29" s="393"/>
      <c r="G29" s="393"/>
      <c r="H29" s="394"/>
    </row>
    <row r="30" spans="1:8" ht="30" customHeight="1">
      <c r="A30" s="389"/>
      <c r="B30" s="390"/>
      <c r="C30" s="390"/>
      <c r="D30" s="390"/>
      <c r="E30" s="390"/>
      <c r="F30" s="390"/>
      <c r="G30" s="390"/>
      <c r="H30" s="391"/>
    </row>
    <row r="31" spans="1:8" ht="30" customHeight="1">
      <c r="A31" s="395">
        <f>Program!A82</f>
        <v>0</v>
      </c>
      <c r="B31" s="396"/>
      <c r="C31" s="396"/>
      <c r="D31" s="396"/>
      <c r="E31" s="396"/>
      <c r="F31" s="396"/>
      <c r="G31" s="396"/>
      <c r="H31" s="396"/>
    </row>
    <row r="32" spans="1:8" ht="30" customHeight="1">
      <c r="A32" s="392" t="s">
        <v>263</v>
      </c>
      <c r="B32" s="393"/>
      <c r="C32" s="393"/>
      <c r="D32" s="393"/>
      <c r="E32" s="393"/>
      <c r="F32" s="393"/>
      <c r="G32" s="393"/>
      <c r="H32" s="394"/>
    </row>
    <row r="33" spans="1:8" ht="30" customHeight="1">
      <c r="A33" s="389"/>
      <c r="B33" s="390"/>
      <c r="C33" s="390"/>
      <c r="D33" s="390"/>
      <c r="E33" s="390"/>
      <c r="F33" s="390"/>
      <c r="G33" s="390"/>
      <c r="H33" s="391"/>
    </row>
    <row r="34" spans="1:8" ht="30" customHeight="1">
      <c r="A34" s="395">
        <f>Program!A83</f>
        <v>0</v>
      </c>
      <c r="B34" s="396"/>
      <c r="C34" s="396"/>
      <c r="D34" s="396"/>
      <c r="E34" s="396"/>
      <c r="F34" s="396"/>
      <c r="G34" s="396"/>
      <c r="H34" s="396"/>
    </row>
    <row r="35" spans="1:8" ht="30" customHeight="1">
      <c r="A35" s="392" t="s">
        <v>263</v>
      </c>
      <c r="B35" s="393"/>
      <c r="C35" s="393"/>
      <c r="D35" s="393"/>
      <c r="E35" s="393"/>
      <c r="F35" s="393"/>
      <c r="G35" s="393"/>
      <c r="H35" s="394"/>
    </row>
    <row r="36" spans="1:8" ht="30" customHeight="1">
      <c r="A36" s="389"/>
      <c r="B36" s="390"/>
      <c r="C36" s="390"/>
      <c r="D36" s="390"/>
      <c r="E36" s="390"/>
      <c r="F36" s="390"/>
      <c r="G36" s="390"/>
      <c r="H36" s="391"/>
    </row>
    <row r="37" spans="1:8" ht="30" customHeight="1">
      <c r="A37" s="395">
        <f>Program!A84</f>
        <v>0</v>
      </c>
      <c r="B37" s="396"/>
      <c r="C37" s="396"/>
      <c r="D37" s="396"/>
      <c r="E37" s="396"/>
      <c r="F37" s="396"/>
      <c r="G37" s="396"/>
      <c r="H37" s="396"/>
    </row>
    <row r="38" spans="1:8" ht="30" customHeight="1">
      <c r="A38" s="392" t="s">
        <v>263</v>
      </c>
      <c r="B38" s="393"/>
      <c r="C38" s="393"/>
      <c r="D38" s="393"/>
      <c r="E38" s="393"/>
      <c r="F38" s="393"/>
      <c r="G38" s="393"/>
      <c r="H38" s="394"/>
    </row>
    <row r="39" spans="1:8" ht="30" customHeight="1">
      <c r="A39" s="389"/>
      <c r="B39" s="390"/>
      <c r="C39" s="390"/>
      <c r="D39" s="390"/>
      <c r="E39" s="390"/>
      <c r="F39" s="390"/>
      <c r="G39" s="390"/>
      <c r="H39" s="391"/>
    </row>
    <row r="40" spans="1:8" ht="30" customHeight="1">
      <c r="A40" s="395">
        <f>Program!A85</f>
        <v>0</v>
      </c>
      <c r="B40" s="396"/>
      <c r="C40" s="396"/>
      <c r="D40" s="396"/>
      <c r="E40" s="396"/>
      <c r="F40" s="396"/>
      <c r="G40" s="396"/>
      <c r="H40" s="396"/>
    </row>
    <row r="41" spans="1:8" ht="30" customHeight="1">
      <c r="A41" s="392" t="s">
        <v>263</v>
      </c>
      <c r="B41" s="393"/>
      <c r="C41" s="393"/>
      <c r="D41" s="393"/>
      <c r="E41" s="393"/>
      <c r="F41" s="393"/>
      <c r="G41" s="393"/>
      <c r="H41" s="394"/>
    </row>
    <row r="42" spans="1:8" ht="30" customHeight="1">
      <c r="A42" s="389"/>
      <c r="B42" s="390"/>
      <c r="C42" s="390"/>
      <c r="D42" s="390"/>
      <c r="E42" s="390"/>
      <c r="F42" s="390"/>
      <c r="G42" s="390"/>
      <c r="H42" s="391"/>
    </row>
    <row r="43" spans="1:8" ht="30" customHeight="1">
      <c r="A43" s="395">
        <f>Program!A86</f>
        <v>0</v>
      </c>
      <c r="B43" s="396"/>
      <c r="C43" s="396"/>
      <c r="D43" s="396"/>
      <c r="E43" s="396"/>
      <c r="F43" s="396"/>
      <c r="G43" s="396"/>
      <c r="H43" s="396"/>
    </row>
    <row r="44" spans="1:8" ht="30" customHeight="1">
      <c r="A44" s="392" t="s">
        <v>263</v>
      </c>
      <c r="B44" s="393"/>
      <c r="C44" s="393"/>
      <c r="D44" s="393"/>
      <c r="E44" s="393"/>
      <c r="F44" s="393"/>
      <c r="G44" s="393"/>
      <c r="H44" s="394"/>
    </row>
    <row r="45" spans="1:8" ht="30" customHeight="1">
      <c r="A45" s="389"/>
      <c r="B45" s="390"/>
      <c r="C45" s="390"/>
      <c r="D45" s="390"/>
      <c r="E45" s="390"/>
      <c r="F45" s="390"/>
      <c r="G45" s="390"/>
      <c r="H45" s="391"/>
    </row>
    <row r="46" spans="1:8" ht="30" customHeight="1">
      <c r="A46" s="395">
        <f>Program!A87</f>
        <v>0</v>
      </c>
      <c r="B46" s="396"/>
      <c r="C46" s="396"/>
      <c r="D46" s="396"/>
      <c r="E46" s="396"/>
      <c r="F46" s="396"/>
      <c r="G46" s="396"/>
      <c r="H46" s="396"/>
    </row>
    <row r="47" spans="1:8" ht="30" customHeight="1">
      <c r="A47" s="392" t="s">
        <v>263</v>
      </c>
      <c r="B47" s="393"/>
      <c r="C47" s="393"/>
      <c r="D47" s="393"/>
      <c r="E47" s="393"/>
      <c r="F47" s="393"/>
      <c r="G47" s="393"/>
      <c r="H47" s="394"/>
    </row>
    <row r="48" spans="1:8" ht="30" customHeight="1">
      <c r="A48" s="389"/>
      <c r="B48" s="390"/>
      <c r="C48" s="390"/>
      <c r="D48" s="390"/>
      <c r="E48" s="390"/>
      <c r="F48" s="390"/>
      <c r="G48" s="390"/>
      <c r="H48" s="391"/>
    </row>
    <row r="49" spans="1:8" ht="30" customHeight="1">
      <c r="A49" s="395">
        <f>Program!A88</f>
        <v>0</v>
      </c>
      <c r="B49" s="396"/>
      <c r="C49" s="396"/>
      <c r="D49" s="396"/>
      <c r="E49" s="396"/>
      <c r="F49" s="396"/>
      <c r="G49" s="396"/>
      <c r="H49" s="396"/>
    </row>
    <row r="50" spans="1:8" ht="30" customHeight="1">
      <c r="A50" s="392" t="s">
        <v>263</v>
      </c>
      <c r="B50" s="393"/>
      <c r="C50" s="393"/>
      <c r="D50" s="393"/>
      <c r="E50" s="393"/>
      <c r="F50" s="393"/>
      <c r="G50" s="393"/>
      <c r="H50" s="394"/>
    </row>
    <row r="51" spans="1:8" ht="30" customHeight="1">
      <c r="A51" s="389"/>
      <c r="B51" s="390"/>
      <c r="C51" s="390"/>
      <c r="D51" s="390"/>
      <c r="E51" s="390"/>
      <c r="F51" s="390"/>
      <c r="G51" s="390"/>
      <c r="H51" s="391"/>
    </row>
    <row r="52" spans="1:8" ht="30" customHeight="1">
      <c r="A52" s="395">
        <f>Program!A89</f>
        <v>0</v>
      </c>
      <c r="B52" s="396"/>
      <c r="C52" s="396"/>
      <c r="D52" s="396"/>
      <c r="E52" s="396"/>
      <c r="F52" s="396"/>
      <c r="G52" s="396"/>
      <c r="H52" s="396"/>
    </row>
    <row r="53" spans="1:8" ht="30" customHeight="1">
      <c r="A53" s="392" t="s">
        <v>263</v>
      </c>
      <c r="B53" s="393"/>
      <c r="C53" s="393"/>
      <c r="D53" s="393"/>
      <c r="E53" s="393"/>
      <c r="F53" s="393"/>
      <c r="G53" s="393"/>
      <c r="H53" s="394"/>
    </row>
    <row r="54" spans="1:8" ht="30" customHeight="1">
      <c r="A54" s="389"/>
      <c r="B54" s="390"/>
      <c r="C54" s="390"/>
      <c r="D54" s="390"/>
      <c r="E54" s="390"/>
      <c r="F54" s="390"/>
      <c r="G54" s="390"/>
      <c r="H54" s="391"/>
    </row>
    <row r="55" spans="1:8" ht="30" customHeight="1">
      <c r="A55" s="395">
        <f>Program!A90</f>
        <v>0</v>
      </c>
      <c r="B55" s="396"/>
      <c r="C55" s="396"/>
      <c r="D55" s="396"/>
      <c r="E55" s="396"/>
      <c r="F55" s="396"/>
      <c r="G55" s="396"/>
      <c r="H55" s="396"/>
    </row>
    <row r="56" spans="1:8" ht="30" customHeight="1">
      <c r="A56" s="392" t="s">
        <v>263</v>
      </c>
      <c r="B56" s="393"/>
      <c r="C56" s="393"/>
      <c r="D56" s="393"/>
      <c r="E56" s="393"/>
      <c r="F56" s="393"/>
      <c r="G56" s="393"/>
      <c r="H56" s="394"/>
    </row>
    <row r="57" spans="1:8" ht="30" customHeight="1">
      <c r="A57" s="389"/>
      <c r="B57" s="390"/>
      <c r="C57" s="390"/>
      <c r="D57" s="390"/>
      <c r="E57" s="390"/>
      <c r="F57" s="390"/>
      <c r="G57" s="390"/>
      <c r="H57" s="391"/>
    </row>
    <row r="58" spans="1:8" ht="30" customHeight="1">
      <c r="A58" s="395">
        <f>Program!A91</f>
        <v>0</v>
      </c>
      <c r="B58" s="396"/>
      <c r="C58" s="396"/>
      <c r="D58" s="396"/>
      <c r="E58" s="396"/>
      <c r="F58" s="396"/>
      <c r="G58" s="396"/>
      <c r="H58" s="396"/>
    </row>
    <row r="59" spans="1:8" ht="30" customHeight="1">
      <c r="A59" s="392" t="s">
        <v>263</v>
      </c>
      <c r="B59" s="393"/>
      <c r="C59" s="393"/>
      <c r="D59" s="393"/>
      <c r="E59" s="393"/>
      <c r="F59" s="393"/>
      <c r="G59" s="393"/>
      <c r="H59" s="394"/>
    </row>
    <row r="60" spans="1:8" ht="30" customHeight="1">
      <c r="A60" s="389"/>
      <c r="B60" s="390"/>
      <c r="C60" s="390"/>
      <c r="D60" s="390"/>
      <c r="E60" s="390"/>
      <c r="F60" s="390"/>
      <c r="G60" s="390"/>
      <c r="H60" s="391"/>
    </row>
    <row r="61" spans="1:8" ht="30" customHeight="1">
      <c r="A61" s="395">
        <f>Program!A92</f>
        <v>0</v>
      </c>
      <c r="B61" s="396"/>
      <c r="C61" s="396"/>
      <c r="D61" s="396"/>
      <c r="E61" s="396"/>
      <c r="F61" s="396"/>
      <c r="G61" s="396"/>
      <c r="H61" s="396"/>
    </row>
    <row r="62" spans="1:8" ht="30" customHeight="1">
      <c r="A62" s="392" t="s">
        <v>263</v>
      </c>
      <c r="B62" s="393"/>
      <c r="C62" s="393"/>
      <c r="D62" s="393"/>
      <c r="E62" s="393"/>
      <c r="F62" s="393"/>
      <c r="G62" s="393"/>
      <c r="H62" s="394"/>
    </row>
    <row r="63" spans="1:8" ht="30" customHeight="1">
      <c r="A63" s="389"/>
      <c r="B63" s="390"/>
      <c r="C63" s="390"/>
      <c r="D63" s="390"/>
      <c r="E63" s="390"/>
      <c r="F63" s="390"/>
      <c r="G63" s="390"/>
      <c r="H63" s="391"/>
    </row>
    <row r="64" spans="1:8" ht="30" customHeight="1">
      <c r="A64" s="395">
        <f>Program!A93</f>
        <v>0</v>
      </c>
      <c r="B64" s="396"/>
      <c r="C64" s="396"/>
      <c r="D64" s="396"/>
      <c r="E64" s="396"/>
      <c r="F64" s="396"/>
      <c r="G64" s="396"/>
      <c r="H64" s="396"/>
    </row>
    <row r="65" spans="1:8" ht="30" customHeight="1">
      <c r="A65" s="392" t="s">
        <v>263</v>
      </c>
      <c r="B65" s="393"/>
      <c r="C65" s="393"/>
      <c r="D65" s="393"/>
      <c r="E65" s="393"/>
      <c r="F65" s="393"/>
      <c r="G65" s="393"/>
      <c r="H65" s="394"/>
    </row>
    <row r="66" spans="1:8" ht="30" customHeight="1">
      <c r="A66" s="389"/>
      <c r="B66" s="390"/>
      <c r="C66" s="390"/>
      <c r="D66" s="390"/>
      <c r="E66" s="390"/>
      <c r="F66" s="390"/>
      <c r="G66" s="390"/>
      <c r="H66" s="391"/>
    </row>
    <row r="67" spans="1:8" ht="30" customHeight="1">
      <c r="A67" s="395">
        <f>Program!A94</f>
        <v>0</v>
      </c>
      <c r="B67" s="396"/>
      <c r="C67" s="396"/>
      <c r="D67" s="396"/>
      <c r="E67" s="396"/>
      <c r="F67" s="396"/>
      <c r="G67" s="396"/>
      <c r="H67" s="396"/>
    </row>
    <row r="68" spans="1:8" ht="30" customHeight="1">
      <c r="A68" s="392" t="s">
        <v>263</v>
      </c>
      <c r="B68" s="393"/>
      <c r="C68" s="393"/>
      <c r="D68" s="393"/>
      <c r="E68" s="393"/>
      <c r="F68" s="393"/>
      <c r="G68" s="393"/>
      <c r="H68" s="394"/>
    </row>
    <row r="69" spans="1:8" ht="30" customHeight="1">
      <c r="A69" s="389"/>
      <c r="B69" s="390"/>
      <c r="C69" s="390"/>
      <c r="D69" s="390"/>
      <c r="E69" s="390"/>
      <c r="F69" s="390"/>
      <c r="G69" s="390"/>
      <c r="H69" s="391"/>
    </row>
  </sheetData>
  <sheetProtection sheet="1" objects="1" scenarios="1" formatRows="0"/>
  <mergeCells count="70">
    <mergeCell ref="A1:H1"/>
    <mergeCell ref="A2:E2"/>
    <mergeCell ref="F2:H2"/>
    <mergeCell ref="A3:H3"/>
    <mergeCell ref="A4:H4"/>
    <mergeCell ref="A9:H9"/>
    <mergeCell ref="A10:H10"/>
    <mergeCell ref="A5:H5"/>
    <mergeCell ref="A6:H6"/>
    <mergeCell ref="A7:H7"/>
    <mergeCell ref="A8:H8"/>
    <mergeCell ref="A11:H11"/>
    <mergeCell ref="A12:H12"/>
    <mergeCell ref="A13:H13"/>
    <mergeCell ref="A20:H20"/>
    <mergeCell ref="A21:H21"/>
    <mergeCell ref="A16:H16"/>
    <mergeCell ref="A14:H14"/>
    <mergeCell ref="A15:H15"/>
    <mergeCell ref="A17:H17"/>
    <mergeCell ref="A18:H18"/>
    <mergeCell ref="A54:H54"/>
    <mergeCell ref="A48:H48"/>
    <mergeCell ref="A38:H38"/>
    <mergeCell ref="A19:H19"/>
    <mergeCell ref="A22:H22"/>
    <mergeCell ref="A23:H23"/>
    <mergeCell ref="A25:H25"/>
    <mergeCell ref="A24:H24"/>
    <mergeCell ref="A26:H26"/>
    <mergeCell ref="A27:H27"/>
    <mergeCell ref="A29:H29"/>
    <mergeCell ref="A30:H30"/>
    <mergeCell ref="A32:H32"/>
    <mergeCell ref="A41:H41"/>
    <mergeCell ref="A28:H28"/>
    <mergeCell ref="A31:H31"/>
    <mergeCell ref="A34:H34"/>
    <mergeCell ref="A37:H37"/>
    <mergeCell ref="A40:H40"/>
    <mergeCell ref="A33:H33"/>
    <mergeCell ref="A35:H35"/>
    <mergeCell ref="A36:H36"/>
    <mergeCell ref="A39:H39"/>
    <mergeCell ref="A42:H42"/>
    <mergeCell ref="A44:H44"/>
    <mergeCell ref="A45:H45"/>
    <mergeCell ref="A47:H47"/>
    <mergeCell ref="A68:H68"/>
    <mergeCell ref="A61:H61"/>
    <mergeCell ref="A64:H64"/>
    <mergeCell ref="A43:H43"/>
    <mergeCell ref="A46:H46"/>
    <mergeCell ref="A49:H49"/>
    <mergeCell ref="A52:H52"/>
    <mergeCell ref="A55:H55"/>
    <mergeCell ref="A58:H58"/>
    <mergeCell ref="A50:H50"/>
    <mergeCell ref="A51:H51"/>
    <mergeCell ref="A53:H53"/>
    <mergeCell ref="A69:H69"/>
    <mergeCell ref="A56:H56"/>
    <mergeCell ref="A57:H57"/>
    <mergeCell ref="A59:H59"/>
    <mergeCell ref="A60:H60"/>
    <mergeCell ref="A62:H62"/>
    <mergeCell ref="A63:H63"/>
    <mergeCell ref="A67:H67"/>
    <mergeCell ref="A65:H65"/>
    <mergeCell ref="A66:H6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3.7109375" style="200" customWidth="1"/>
    <col min="2" max="8" width="9.28125" style="155" customWidth="1"/>
    <col min="9" max="9" width="9.28125" style="201" customWidth="1"/>
    <col min="10" max="10" width="0.5625" style="155" customWidth="1"/>
    <col min="11" max="13" width="9.140625" style="155" customWidth="1"/>
    <col min="14" max="16384" width="9.140625" style="155" customWidth="1"/>
  </cols>
  <sheetData>
    <row r="1" spans="1:10" ht="3" customHeight="1" thickBot="1">
      <c r="A1" s="448"/>
      <c r="B1" s="449"/>
      <c r="C1" s="449"/>
      <c r="D1" s="449"/>
      <c r="E1" s="449"/>
      <c r="F1" s="449"/>
      <c r="G1" s="449"/>
      <c r="H1" s="449"/>
      <c r="I1" s="449"/>
      <c r="J1" s="449"/>
    </row>
    <row r="2" spans="1:10" ht="34.5" customHeight="1" thickBot="1">
      <c r="A2" s="289" t="s">
        <v>195</v>
      </c>
      <c r="B2" s="467" t="s">
        <v>193</v>
      </c>
      <c r="C2" s="468"/>
      <c r="D2" s="469"/>
      <c r="E2" s="470" t="s">
        <v>354</v>
      </c>
      <c r="F2" s="469"/>
      <c r="G2" s="469"/>
      <c r="H2" s="471" t="s">
        <v>353</v>
      </c>
      <c r="I2" s="471"/>
      <c r="J2" s="472"/>
    </row>
    <row r="3" spans="1:10" ht="3" customHeight="1">
      <c r="A3" s="461"/>
      <c r="B3" s="462"/>
      <c r="C3" s="462"/>
      <c r="D3" s="462"/>
      <c r="E3" s="462"/>
      <c r="F3" s="462"/>
      <c r="G3" s="462"/>
      <c r="H3" s="462"/>
      <c r="I3" s="462"/>
      <c r="J3" s="462"/>
    </row>
    <row r="4" spans="1:10" ht="3" customHeight="1">
      <c r="A4" s="450"/>
      <c r="B4" s="451"/>
      <c r="C4" s="452"/>
      <c r="D4" s="452"/>
      <c r="E4" s="452"/>
      <c r="F4" s="452"/>
      <c r="G4" s="452"/>
      <c r="H4" s="452"/>
      <c r="I4" s="452"/>
      <c r="J4" s="452"/>
    </row>
    <row r="5" spans="1:10" ht="18" customHeight="1">
      <c r="A5" s="454" t="s">
        <v>259</v>
      </c>
      <c r="B5" s="455"/>
      <c r="C5" s="455"/>
      <c r="D5" s="455"/>
      <c r="E5" s="455"/>
      <c r="F5" s="455"/>
      <c r="G5" s="455"/>
      <c r="H5" s="455"/>
      <c r="I5" s="455"/>
      <c r="J5" s="156"/>
    </row>
    <row r="6" spans="1:10" ht="3" customHeight="1">
      <c r="A6" s="465"/>
      <c r="B6" s="466"/>
      <c r="C6" s="466"/>
      <c r="D6" s="466"/>
      <c r="E6" s="466"/>
      <c r="F6" s="466"/>
      <c r="G6" s="466"/>
      <c r="H6" s="466"/>
      <c r="I6" s="157"/>
      <c r="J6" s="156"/>
    </row>
    <row r="7" spans="1:10" ht="15">
      <c r="A7" s="458" t="s">
        <v>240</v>
      </c>
      <c r="B7" s="463" t="s">
        <v>140</v>
      </c>
      <c r="C7" s="463"/>
      <c r="D7" s="464"/>
      <c r="E7" s="434"/>
      <c r="F7" s="434"/>
      <c r="G7" s="434"/>
      <c r="H7" s="434"/>
      <c r="I7" s="453" t="str">
        <f>IF(listy!C2=0,"BŁĄD","OK")</f>
        <v>BŁĄD</v>
      </c>
      <c r="J7" s="156"/>
    </row>
    <row r="8" spans="1:10" ht="15">
      <c r="A8" s="459"/>
      <c r="B8" s="440" t="s">
        <v>76</v>
      </c>
      <c r="C8" s="440"/>
      <c r="D8" s="440"/>
      <c r="E8" s="435"/>
      <c r="F8" s="435"/>
      <c r="G8" s="435"/>
      <c r="H8" s="435"/>
      <c r="I8" s="430"/>
      <c r="J8" s="156"/>
    </row>
    <row r="9" spans="1:10" ht="15">
      <c r="A9" s="459"/>
      <c r="B9" s="440" t="s">
        <v>77</v>
      </c>
      <c r="C9" s="440"/>
      <c r="D9" s="440"/>
      <c r="E9" s="436"/>
      <c r="F9" s="436"/>
      <c r="G9" s="436"/>
      <c r="H9" s="436"/>
      <c r="I9" s="430"/>
      <c r="J9" s="156"/>
    </row>
    <row r="10" spans="1:10" ht="15">
      <c r="A10" s="459"/>
      <c r="B10" s="437" t="s">
        <v>44</v>
      </c>
      <c r="C10" s="437"/>
      <c r="D10" s="437"/>
      <c r="E10" s="435"/>
      <c r="F10" s="435"/>
      <c r="G10" s="435"/>
      <c r="H10" s="435"/>
      <c r="I10" s="430"/>
      <c r="J10" s="156"/>
    </row>
    <row r="11" spans="1:10" ht="15">
      <c r="A11" s="459"/>
      <c r="B11" s="437" t="s">
        <v>45</v>
      </c>
      <c r="C11" s="437"/>
      <c r="D11" s="437"/>
      <c r="E11" s="436"/>
      <c r="F11" s="436"/>
      <c r="G11" s="436"/>
      <c r="H11" s="436"/>
      <c r="I11" s="430"/>
      <c r="J11" s="156"/>
    </row>
    <row r="12" spans="1:10" ht="15">
      <c r="A12" s="459"/>
      <c r="B12" s="437" t="s">
        <v>46</v>
      </c>
      <c r="C12" s="437"/>
      <c r="D12" s="437"/>
      <c r="E12" s="435"/>
      <c r="F12" s="435"/>
      <c r="G12" s="435"/>
      <c r="H12" s="435"/>
      <c r="I12" s="430"/>
      <c r="J12" s="156"/>
    </row>
    <row r="13" spans="1:10" ht="15">
      <c r="A13" s="459"/>
      <c r="B13" s="440" t="s">
        <v>47</v>
      </c>
      <c r="C13" s="440"/>
      <c r="D13" s="440"/>
      <c r="E13" s="436"/>
      <c r="F13" s="436"/>
      <c r="G13" s="436"/>
      <c r="H13" s="436"/>
      <c r="I13" s="430"/>
      <c r="J13" s="156"/>
    </row>
    <row r="14" spans="1:10" ht="15">
      <c r="A14" s="459"/>
      <c r="B14" s="440" t="s">
        <v>50</v>
      </c>
      <c r="C14" s="440"/>
      <c r="D14" s="440"/>
      <c r="E14" s="435"/>
      <c r="F14" s="435"/>
      <c r="G14" s="435"/>
      <c r="H14" s="435"/>
      <c r="I14" s="430"/>
      <c r="J14" s="156"/>
    </row>
    <row r="15" spans="1:10" ht="30" customHeight="1">
      <c r="A15" s="459"/>
      <c r="B15" s="460" t="s">
        <v>48</v>
      </c>
      <c r="C15" s="460"/>
      <c r="D15" s="460"/>
      <c r="E15" s="436"/>
      <c r="F15" s="436"/>
      <c r="G15" s="436"/>
      <c r="H15" s="436"/>
      <c r="I15" s="430"/>
      <c r="J15" s="156"/>
    </row>
    <row r="16" spans="1:10" ht="15" customHeight="1">
      <c r="A16" s="459"/>
      <c r="B16" s="440" t="s">
        <v>46</v>
      </c>
      <c r="C16" s="440"/>
      <c r="D16" s="440"/>
      <c r="E16" s="435"/>
      <c r="F16" s="435"/>
      <c r="G16" s="435"/>
      <c r="H16" s="435"/>
      <c r="I16" s="430"/>
      <c r="J16" s="156"/>
    </row>
    <row r="17" spans="1:10" ht="15">
      <c r="A17" s="459"/>
      <c r="B17" s="440" t="s">
        <v>47</v>
      </c>
      <c r="C17" s="440"/>
      <c r="D17" s="440"/>
      <c r="E17" s="436"/>
      <c r="F17" s="436"/>
      <c r="G17" s="436"/>
      <c r="H17" s="436"/>
      <c r="I17" s="430"/>
      <c r="J17" s="156"/>
    </row>
    <row r="18" spans="1:11" ht="15.75">
      <c r="A18" s="459"/>
      <c r="B18" s="440" t="s">
        <v>50</v>
      </c>
      <c r="C18" s="440"/>
      <c r="D18" s="440"/>
      <c r="E18" s="435"/>
      <c r="F18" s="435"/>
      <c r="G18" s="435"/>
      <c r="H18" s="435"/>
      <c r="I18" s="431"/>
      <c r="J18" s="158"/>
      <c r="K18" s="159"/>
    </row>
    <row r="19" spans="1:10" ht="32.25" customHeight="1">
      <c r="A19" s="517" t="s">
        <v>241</v>
      </c>
      <c r="B19" s="9"/>
      <c r="C19" s="9"/>
      <c r="D19" s="9"/>
      <c r="E19" s="9"/>
      <c r="F19" s="9"/>
      <c r="G19" s="9"/>
      <c r="H19" s="9"/>
      <c r="I19" s="429" t="str">
        <f>IF(B20="Wybrane lata spełniają kryteria Programu.","OK","BŁĄD")</f>
        <v>BŁĄD</v>
      </c>
      <c r="J19" s="156"/>
    </row>
    <row r="20" spans="1:11" ht="22.5" customHeight="1">
      <c r="A20" s="518"/>
      <c r="B20" s="424" t="str">
        <f>IF(listy!I75&gt;=3,"Wybrane lata spełniają kryteria Programu.","Program lokalny powinien obejmować minimum 3 kolejne lata.")</f>
        <v>Program lokalny powinien obejmować minimum 3 kolejne lata.</v>
      </c>
      <c r="C20" s="516"/>
      <c r="D20" s="516"/>
      <c r="E20" s="516"/>
      <c r="F20" s="516"/>
      <c r="G20" s="516"/>
      <c r="H20" s="426"/>
      <c r="I20" s="456"/>
      <c r="J20" s="160"/>
      <c r="K20" s="161"/>
    </row>
    <row r="21" spans="1:10" ht="36" customHeight="1">
      <c r="A21" s="162" t="s">
        <v>242</v>
      </c>
      <c r="B21" s="494"/>
      <c r="C21" s="495"/>
      <c r="D21" s="495"/>
      <c r="E21" s="495"/>
      <c r="F21" s="495"/>
      <c r="G21" s="495"/>
      <c r="H21" s="495"/>
      <c r="I21" s="163" t="str">
        <f>IF(B21&gt;"","OK","BŁĄD")</f>
        <v>BŁĄD</v>
      </c>
      <c r="J21" s="156"/>
    </row>
    <row r="22" spans="1:10" ht="18" customHeight="1">
      <c r="A22" s="164" t="s">
        <v>143</v>
      </c>
      <c r="B22" s="432" t="str">
        <f>IF(listy!E2=TRUE,"Przejdź do arkusza Partnerzy.","Identyfikuj lidera, okres obowiązywania i nazwę Programu")</f>
        <v>Identyfikuj lidera, okres obowiązywania i nazwę Programu</v>
      </c>
      <c r="C22" s="457"/>
      <c r="D22" s="457"/>
      <c r="E22" s="457"/>
      <c r="F22" s="457"/>
      <c r="G22" s="457"/>
      <c r="H22" s="457"/>
      <c r="I22" s="163" t="str">
        <f>IF(listy!C4=1,"OK","BŁĄD")</f>
        <v>BŁĄD</v>
      </c>
      <c r="J22" s="156"/>
    </row>
    <row r="23" spans="1:10" ht="3" customHeight="1">
      <c r="A23" s="187"/>
      <c r="B23" s="521"/>
      <c r="C23" s="522"/>
      <c r="D23" s="522"/>
      <c r="E23" s="522"/>
      <c r="F23" s="522"/>
      <c r="G23" s="522"/>
      <c r="H23" s="523"/>
      <c r="I23" s="282"/>
      <c r="J23" s="156"/>
    </row>
    <row r="24" spans="1:10" ht="18" customHeight="1">
      <c r="A24" s="491" t="s">
        <v>243</v>
      </c>
      <c r="B24" s="427">
        <f>IF(I22="OK","Wybierz właściwe cele Programu.","")</f>
      </c>
      <c r="C24" s="485"/>
      <c r="D24" s="485"/>
      <c r="E24" s="485"/>
      <c r="F24" s="485"/>
      <c r="G24" s="485"/>
      <c r="H24" s="526"/>
      <c r="I24" s="527" t="str">
        <f>IF(B29="wybrane cele spełniają kryteria Programu.","OK","BŁĄD")</f>
        <v>BŁĄD</v>
      </c>
      <c r="J24" s="156"/>
    </row>
    <row r="25" spans="1:15" ht="30" customHeight="1">
      <c r="A25" s="524"/>
      <c r="B25" s="438"/>
      <c r="C25" s="439"/>
      <c r="D25" s="439"/>
      <c r="E25" s="439"/>
      <c r="F25" s="439"/>
      <c r="G25" s="439"/>
      <c r="H25" s="439"/>
      <c r="I25" s="528"/>
      <c r="J25" s="165"/>
      <c r="K25" s="166"/>
      <c r="L25" s="167"/>
      <c r="M25" s="168"/>
      <c r="N25" s="168"/>
      <c r="O25" s="168"/>
    </row>
    <row r="26" spans="1:13" ht="30" customHeight="1">
      <c r="A26" s="524"/>
      <c r="B26" s="438"/>
      <c r="C26" s="439"/>
      <c r="D26" s="439"/>
      <c r="E26" s="439"/>
      <c r="F26" s="439"/>
      <c r="G26" s="439"/>
      <c r="H26" s="439"/>
      <c r="I26" s="528"/>
      <c r="J26" s="169"/>
      <c r="K26" s="166"/>
      <c r="L26" s="166"/>
      <c r="M26" s="168"/>
    </row>
    <row r="27" spans="1:13" ht="30" customHeight="1">
      <c r="A27" s="524"/>
      <c r="B27" s="438"/>
      <c r="C27" s="439"/>
      <c r="D27" s="439"/>
      <c r="E27" s="439"/>
      <c r="F27" s="439"/>
      <c r="G27" s="439"/>
      <c r="H27" s="439"/>
      <c r="I27" s="528"/>
      <c r="J27" s="169"/>
      <c r="K27" s="166"/>
      <c r="L27" s="166"/>
      <c r="M27" s="168"/>
    </row>
    <row r="28" spans="1:13" ht="30" customHeight="1">
      <c r="A28" s="524"/>
      <c r="B28" s="438"/>
      <c r="C28" s="439"/>
      <c r="D28" s="439"/>
      <c r="E28" s="439"/>
      <c r="F28" s="439"/>
      <c r="G28" s="439"/>
      <c r="H28" s="439"/>
      <c r="I28" s="528"/>
      <c r="J28" s="169"/>
      <c r="K28" s="166"/>
      <c r="L28" s="166"/>
      <c r="M28" s="168"/>
    </row>
    <row r="29" spans="1:13" ht="30" customHeight="1">
      <c r="A29" s="524"/>
      <c r="B29" s="427" t="str">
        <f>IF(listy!C83=3,"Wybrane cele spełniają kryteria Programu.","Program lokalny powinien obejmować cele określone dla EDUKACJi, MIESZKALNICTWA i PRACY.")</f>
        <v>Program lokalny powinien obejmować cele określone dla EDUKACJi, MIESZKALNICTWA i PRACY.</v>
      </c>
      <c r="C29" s="502"/>
      <c r="D29" s="502"/>
      <c r="E29" s="502"/>
      <c r="F29" s="502"/>
      <c r="G29" s="502"/>
      <c r="H29" s="503"/>
      <c r="I29" s="528"/>
      <c r="J29" s="169"/>
      <c r="K29" s="166"/>
      <c r="L29" s="166"/>
      <c r="M29" s="168"/>
    </row>
    <row r="30" spans="1:13" ht="3" customHeight="1">
      <c r="A30" s="524"/>
      <c r="B30" s="504"/>
      <c r="C30" s="505"/>
      <c r="D30" s="505"/>
      <c r="E30" s="505"/>
      <c r="F30" s="505"/>
      <c r="G30" s="505"/>
      <c r="H30" s="506"/>
      <c r="I30" s="170"/>
      <c r="J30" s="169"/>
      <c r="K30" s="166"/>
      <c r="L30" s="166"/>
      <c r="M30" s="168"/>
    </row>
    <row r="31" spans="1:13" ht="16.5" customHeight="1">
      <c r="A31" s="524"/>
      <c r="B31" s="171" t="s">
        <v>141</v>
      </c>
      <c r="C31" s="432" t="s">
        <v>356</v>
      </c>
      <c r="D31" s="432"/>
      <c r="E31" s="432"/>
      <c r="F31" s="432"/>
      <c r="G31" s="432"/>
      <c r="H31" s="432"/>
      <c r="I31" s="519" t="str">
        <f>IF(E33="Liczba wybranych dziedzin spełnia kryteria Programu.","OK","BŁĄD")</f>
        <v>BŁĄD</v>
      </c>
      <c r="J31" s="169"/>
      <c r="K31" s="166"/>
      <c r="L31" s="166"/>
      <c r="M31" s="166"/>
    </row>
    <row r="32" spans="1:13" ht="30.75" customHeight="1">
      <c r="A32" s="525"/>
      <c r="B32" s="479"/>
      <c r="C32" s="489"/>
      <c r="D32" s="489"/>
      <c r="E32" s="489"/>
      <c r="F32" s="489"/>
      <c r="G32" s="489"/>
      <c r="H32" s="489"/>
      <c r="I32" s="520"/>
      <c r="J32" s="169"/>
      <c r="K32" s="166"/>
      <c r="L32" s="166"/>
      <c r="M32" s="166"/>
    </row>
    <row r="33" spans="1:10" ht="15" customHeight="1">
      <c r="A33" s="491" t="s">
        <v>244</v>
      </c>
      <c r="B33" s="497">
        <f>IF(B25="Zwiększenie uczestnictwa w edukacji uczniów oraz studentów pochodzenia romskiego.","EDUKACJA:","")</f>
      </c>
      <c r="C33" s="497"/>
      <c r="D33" s="497"/>
      <c r="E33" s="507" t="str">
        <f>IF(listy!C71=3,"Liczba wybranych dziedzin spełnia kryteria Programu.","Program lokalny powinien obejmować obligatoryjnie EDUKACJĘ, MIESZKALNICTWO i PRACĘ.")</f>
        <v>Program lokalny powinien obejmować obligatoryjnie EDUKACJĘ, MIESZKALNICTWO i PRACĘ.</v>
      </c>
      <c r="F33" s="508"/>
      <c r="G33" s="508"/>
      <c r="H33" s="509"/>
      <c r="I33" s="520"/>
      <c r="J33" s="156"/>
    </row>
    <row r="34" spans="1:10" ht="15">
      <c r="A34" s="492"/>
      <c r="B34" s="497">
        <f>IF(B26="Zwiększenie efektywności działań zmierzających do poprawy stanu infrastruktury mieszkaniowej.","MIESZKALNICTWO:","")</f>
      </c>
      <c r="C34" s="497"/>
      <c r="D34" s="497"/>
      <c r="E34" s="510"/>
      <c r="F34" s="511"/>
      <c r="G34" s="511"/>
      <c r="H34" s="512"/>
      <c r="I34" s="520"/>
      <c r="J34" s="156"/>
    </row>
    <row r="35" spans="1:10" ht="15">
      <c r="A35" s="492"/>
      <c r="B35" s="498">
        <f>IF(B27="Podniesienie poziomu aktywności zawodowej Romów.","PRACA:","")</f>
      </c>
      <c r="C35" s="498"/>
      <c r="D35" s="498"/>
      <c r="E35" s="510"/>
      <c r="F35" s="511"/>
      <c r="G35" s="511"/>
      <c r="H35" s="512"/>
      <c r="I35" s="520"/>
      <c r="J35" s="156"/>
    </row>
    <row r="36" spans="1:10" ht="15">
      <c r="A36" s="492"/>
      <c r="B36" s="499">
        <f>IF(B28="Zmiana kondycji zdrowotnej Romów poprzez zwiększenie dostępności do usług medycznych oraz profilaktyki.","ZDROWIE:","")</f>
      </c>
      <c r="C36" s="500"/>
      <c r="D36" s="501"/>
      <c r="E36" s="513"/>
      <c r="F36" s="514"/>
      <c r="G36" s="514"/>
      <c r="H36" s="515"/>
      <c r="I36" s="520"/>
      <c r="J36" s="156"/>
    </row>
    <row r="37" spans="1:10" ht="3" customHeight="1">
      <c r="A37" s="492"/>
      <c r="B37" s="482"/>
      <c r="C37" s="483"/>
      <c r="D37" s="483"/>
      <c r="E37" s="483"/>
      <c r="F37" s="483"/>
      <c r="G37" s="483"/>
      <c r="H37" s="483"/>
      <c r="I37" s="172"/>
      <c r="J37" s="156"/>
    </row>
    <row r="38" spans="1:10" ht="30" customHeight="1">
      <c r="A38" s="492"/>
      <c r="B38" s="427" t="str">
        <f>IF(B32&gt;"","Planujesz osiągnąć także inne cele, niżej określ dodatkową dziedzinę interwencji.","Rezygnujesz z określenia innego celu")</f>
        <v>Rezygnujesz z określenia innego celu</v>
      </c>
      <c r="C38" s="400"/>
      <c r="D38" s="400"/>
      <c r="E38" s="400"/>
      <c r="F38" s="400"/>
      <c r="G38" s="400"/>
      <c r="H38" s="447"/>
      <c r="I38" s="429" t="str">
        <f>IF(listy!N3=TRUE,"OK","BŁĄD")</f>
        <v>OK</v>
      </c>
      <c r="J38" s="156"/>
    </row>
    <row r="39" spans="1:10" ht="30" customHeight="1">
      <c r="A39" s="492"/>
      <c r="B39" s="496"/>
      <c r="C39" s="496"/>
      <c r="D39" s="496"/>
      <c r="E39" s="496"/>
      <c r="F39" s="496"/>
      <c r="G39" s="496"/>
      <c r="H39" s="496"/>
      <c r="I39" s="430"/>
      <c r="J39" s="156"/>
    </row>
    <row r="40" spans="1:10" ht="45" customHeight="1">
      <c r="A40" s="492"/>
      <c r="B40" s="427" t="str">
        <f>IF(B39&gt;"","Koszty związane z dodatkową dziedziną, należy wykazać w Kosztorysie inne, po wypełnieniu kolumny koszty, w 4 pierwszych wierszach.","W Kosztorysie inne obligatoryjnie należy wypałnić 4 pierwsze wiersze.")</f>
        <v>W Kosztorysie inne obligatoryjnie należy wypałnić 4 pierwsze wiersze.</v>
      </c>
      <c r="C40" s="444"/>
      <c r="D40" s="444"/>
      <c r="E40" s="444"/>
      <c r="F40" s="444"/>
      <c r="G40" s="444"/>
      <c r="H40" s="445"/>
      <c r="I40" s="431"/>
      <c r="J40" s="156"/>
    </row>
    <row r="41" spans="1:10" ht="3" customHeight="1">
      <c r="A41" s="493"/>
      <c r="B41" s="446"/>
      <c r="C41" s="400"/>
      <c r="D41" s="400"/>
      <c r="E41" s="400"/>
      <c r="F41" s="400"/>
      <c r="G41" s="400"/>
      <c r="H41" s="447"/>
      <c r="I41" s="172"/>
      <c r="J41" s="156"/>
    </row>
    <row r="42" spans="1:10" ht="30" customHeight="1">
      <c r="A42" s="162" t="s">
        <v>144</v>
      </c>
      <c r="B42" s="479"/>
      <c r="C42" s="480"/>
      <c r="D42" s="480"/>
      <c r="E42" s="480"/>
      <c r="F42" s="480"/>
      <c r="G42" s="457" t="s">
        <v>357</v>
      </c>
      <c r="H42" s="481"/>
      <c r="I42" s="163" t="str">
        <f>IF(B42&gt;"","OK","BŁĄD")</f>
        <v>BŁĄD</v>
      </c>
      <c r="J42" s="156"/>
    </row>
    <row r="43" spans="1:10" ht="3" customHeight="1">
      <c r="A43" s="173"/>
      <c r="B43" s="441"/>
      <c r="C43" s="442"/>
      <c r="D43" s="442"/>
      <c r="E43" s="442"/>
      <c r="F43" s="442"/>
      <c r="G43" s="442"/>
      <c r="H43" s="443"/>
      <c r="I43" s="172"/>
      <c r="J43" s="156"/>
    </row>
    <row r="44" spans="1:10" ht="30" customHeight="1">
      <c r="A44" s="174" t="s">
        <v>245</v>
      </c>
      <c r="B44" s="484"/>
      <c r="C44" s="485"/>
      <c r="D44" s="486"/>
      <c r="E44" s="487"/>
      <c r="F44" s="487"/>
      <c r="G44" s="487"/>
      <c r="H44" s="488"/>
      <c r="I44" s="163" t="str">
        <f>IF(B44&gt;0,"OK","BŁĄD")</f>
        <v>BŁĄD</v>
      </c>
      <c r="J44" s="156"/>
    </row>
    <row r="45" spans="1:10" ht="3" customHeight="1">
      <c r="A45" s="175"/>
      <c r="B45" s="475"/>
      <c r="C45" s="476"/>
      <c r="D45" s="476"/>
      <c r="E45" s="476"/>
      <c r="F45" s="476"/>
      <c r="G45" s="476"/>
      <c r="H45" s="476"/>
      <c r="I45" s="172"/>
      <c r="J45" s="156"/>
    </row>
    <row r="46" spans="1:10" ht="18.75" customHeight="1">
      <c r="A46" s="271" t="s">
        <v>334</v>
      </c>
      <c r="B46" s="477" t="s">
        <v>358</v>
      </c>
      <c r="C46" s="478"/>
      <c r="D46" s="478"/>
      <c r="E46" s="478"/>
      <c r="F46" s="478"/>
      <c r="G46" s="478"/>
      <c r="H46" s="478"/>
      <c r="I46" s="163" t="str">
        <f>listy!Z237</f>
        <v>OK</v>
      </c>
      <c r="J46" s="156"/>
    </row>
    <row r="47" spans="1:10" ht="3" customHeight="1">
      <c r="A47" s="173"/>
      <c r="B47" s="441"/>
      <c r="C47" s="442"/>
      <c r="D47" s="442"/>
      <c r="E47" s="442"/>
      <c r="F47" s="442"/>
      <c r="G47" s="442"/>
      <c r="H47" s="443"/>
      <c r="I47" s="172"/>
      <c r="J47" s="156"/>
    </row>
    <row r="48" spans="1:11" ht="18" customHeight="1">
      <c r="A48" s="162" t="s">
        <v>206</v>
      </c>
      <c r="B48" s="473" t="s">
        <v>359</v>
      </c>
      <c r="C48" s="474"/>
      <c r="D48" s="474"/>
      <c r="E48" s="474"/>
      <c r="F48" s="474"/>
      <c r="G48" s="474"/>
      <c r="H48" s="474"/>
      <c r="I48" s="163" t="str">
        <f>listy!Y245</f>
        <v>BŁĄD</v>
      </c>
      <c r="J48" s="156"/>
      <c r="K48" s="176"/>
    </row>
    <row r="49" spans="1:10" ht="3" customHeight="1">
      <c r="A49" s="173"/>
      <c r="B49" s="490"/>
      <c r="C49" s="442"/>
      <c r="D49" s="442"/>
      <c r="E49" s="442"/>
      <c r="F49" s="442"/>
      <c r="G49" s="442"/>
      <c r="H49" s="443"/>
      <c r="I49" s="172"/>
      <c r="J49" s="156"/>
    </row>
    <row r="50" spans="1:10" ht="18" customHeight="1">
      <c r="A50" s="162" t="s">
        <v>246</v>
      </c>
      <c r="B50" s="432" t="s">
        <v>360</v>
      </c>
      <c r="C50" s="457"/>
      <c r="D50" s="457"/>
      <c r="E50" s="457"/>
      <c r="F50" s="457"/>
      <c r="G50" s="457"/>
      <c r="H50" s="457"/>
      <c r="I50" s="163" t="str">
        <f>IF(listy!I50=52,"OK","BŁĄD")</f>
        <v>BŁĄD</v>
      </c>
      <c r="J50" s="156"/>
    </row>
    <row r="51" spans="1:10" ht="3" customHeight="1">
      <c r="A51" s="173"/>
      <c r="B51" s="441"/>
      <c r="C51" s="442"/>
      <c r="D51" s="442"/>
      <c r="E51" s="442"/>
      <c r="F51" s="442"/>
      <c r="G51" s="442"/>
      <c r="H51" s="443"/>
      <c r="I51" s="172"/>
      <c r="J51" s="156"/>
    </row>
    <row r="52" spans="1:10" ht="15.75">
      <c r="A52" s="162" t="s">
        <v>247</v>
      </c>
      <c r="B52" s="432" t="s">
        <v>361</v>
      </c>
      <c r="C52" s="457"/>
      <c r="D52" s="457"/>
      <c r="E52" s="457"/>
      <c r="F52" s="457"/>
      <c r="G52" s="457"/>
      <c r="H52" s="457"/>
      <c r="I52" s="163" t="str">
        <f>IF(listy!K48=22,"OK","BŁĄD")</f>
        <v>BŁĄD</v>
      </c>
      <c r="J52" s="156"/>
    </row>
    <row r="53" spans="1:10" ht="3" customHeight="1">
      <c r="A53" s="173"/>
      <c r="B53" s="441"/>
      <c r="C53" s="442"/>
      <c r="D53" s="442"/>
      <c r="E53" s="442"/>
      <c r="F53" s="442"/>
      <c r="G53" s="442"/>
      <c r="H53" s="443"/>
      <c r="I53" s="172"/>
      <c r="J53" s="156"/>
    </row>
    <row r="54" spans="1:16" ht="31.5">
      <c r="A54" s="162" t="s">
        <v>190</v>
      </c>
      <c r="B54" s="568" t="s">
        <v>362</v>
      </c>
      <c r="C54" s="569"/>
      <c r="D54" s="569"/>
      <c r="E54" s="569"/>
      <c r="F54" s="569"/>
      <c r="G54" s="569"/>
      <c r="H54" s="569"/>
      <c r="I54" s="163" t="str">
        <f>IF(listy!J63=11,"OK","BŁĄD")</f>
        <v>BŁĄD</v>
      </c>
      <c r="J54" s="156"/>
      <c r="L54" s="176"/>
      <c r="M54" s="176"/>
      <c r="N54" s="176"/>
      <c r="O54" s="176"/>
      <c r="P54" s="176"/>
    </row>
    <row r="55" spans="1:16" ht="3" customHeight="1">
      <c r="A55" s="177"/>
      <c r="B55" s="441"/>
      <c r="C55" s="442"/>
      <c r="D55" s="442"/>
      <c r="E55" s="442"/>
      <c r="F55" s="442"/>
      <c r="G55" s="442"/>
      <c r="H55" s="442"/>
      <c r="I55" s="443"/>
      <c r="J55" s="156"/>
      <c r="L55" s="176"/>
      <c r="M55" s="176"/>
      <c r="N55" s="176"/>
      <c r="O55" s="176"/>
      <c r="P55" s="176"/>
    </row>
    <row r="56" spans="1:16" s="179" customFormat="1" ht="30" customHeight="1">
      <c r="A56" s="162" t="s">
        <v>339</v>
      </c>
      <c r="B56" s="546" t="str">
        <f>IF(listy!H18=14,"Można drukować dokumenty.","Sprawdź arkusz lub komórkę, w któryej wystąpił błąd.")</f>
        <v>Sprawdź arkusz lub komórkę, w któryej wystąpił błąd.</v>
      </c>
      <c r="C56" s="547"/>
      <c r="D56" s="547"/>
      <c r="E56" s="547"/>
      <c r="F56" s="547"/>
      <c r="G56" s="547"/>
      <c r="H56" s="547"/>
      <c r="I56" s="548"/>
      <c r="J56" s="178"/>
      <c r="L56" s="276"/>
      <c r="M56" s="285"/>
      <c r="N56" s="276"/>
      <c r="O56" s="276"/>
      <c r="P56" s="276"/>
    </row>
    <row r="57" spans="1:16" s="179" customFormat="1" ht="3" customHeight="1">
      <c r="A57" s="180"/>
      <c r="B57" s="556"/>
      <c r="C57" s="557"/>
      <c r="D57" s="557"/>
      <c r="E57" s="557"/>
      <c r="F57" s="557"/>
      <c r="G57" s="557"/>
      <c r="H57" s="557"/>
      <c r="I57" s="558"/>
      <c r="J57" s="178"/>
      <c r="L57" s="276"/>
      <c r="M57" s="276"/>
      <c r="N57" s="276"/>
      <c r="O57" s="276"/>
      <c r="P57" s="276"/>
    </row>
    <row r="58" spans="1:16" s="182" customFormat="1" ht="30.75" customHeight="1">
      <c r="A58" s="181" t="s">
        <v>232</v>
      </c>
      <c r="B58" s="550" t="s">
        <v>234</v>
      </c>
      <c r="C58" s="551"/>
      <c r="D58" s="551"/>
      <c r="E58" s="551"/>
      <c r="F58" s="551"/>
      <c r="G58" s="551"/>
      <c r="H58" s="551"/>
      <c r="I58" s="552"/>
      <c r="J58" s="178"/>
      <c r="K58" s="286"/>
      <c r="L58" s="285"/>
      <c r="M58" s="276"/>
      <c r="N58" s="276"/>
      <c r="O58" s="276"/>
      <c r="P58" s="276"/>
    </row>
    <row r="59" spans="1:16" ht="30.75" customHeight="1">
      <c r="A59" s="183" t="s">
        <v>335</v>
      </c>
      <c r="B59" s="553"/>
      <c r="C59" s="554"/>
      <c r="D59" s="554"/>
      <c r="E59" s="554"/>
      <c r="F59" s="554"/>
      <c r="G59" s="554"/>
      <c r="H59" s="554"/>
      <c r="I59" s="555"/>
      <c r="J59" s="156"/>
      <c r="L59" s="176"/>
      <c r="M59" s="176"/>
      <c r="N59" s="176"/>
      <c r="O59" s="176"/>
      <c r="P59" s="176"/>
    </row>
    <row r="60" spans="1:10" ht="3" customHeight="1">
      <c r="A60" s="184"/>
      <c r="B60" s="565"/>
      <c r="C60" s="566"/>
      <c r="D60" s="566"/>
      <c r="E60" s="566"/>
      <c r="F60" s="566"/>
      <c r="G60" s="566"/>
      <c r="H60" s="566"/>
      <c r="I60" s="566"/>
      <c r="J60" s="156"/>
    </row>
    <row r="61" spans="1:10" s="262" customFormat="1" ht="15">
      <c r="A61" s="287" t="s">
        <v>237</v>
      </c>
      <c r="B61" s="570" t="s">
        <v>233</v>
      </c>
      <c r="C61" s="571"/>
      <c r="D61" s="571"/>
      <c r="E61" s="571"/>
      <c r="F61" s="571"/>
      <c r="G61" s="571"/>
      <c r="H61" s="571"/>
      <c r="I61" s="572"/>
      <c r="J61" s="288"/>
    </row>
    <row r="62" spans="1:10" ht="3" customHeight="1">
      <c r="A62" s="186"/>
      <c r="B62" s="573"/>
      <c r="C62" s="574"/>
      <c r="D62" s="574"/>
      <c r="E62" s="574"/>
      <c r="F62" s="574"/>
      <c r="G62" s="574"/>
      <c r="H62" s="574"/>
      <c r="I62" s="575"/>
      <c r="J62" s="156"/>
    </row>
    <row r="63" spans="1:16" ht="30.75" customHeight="1">
      <c r="A63" s="185" t="s">
        <v>236</v>
      </c>
      <c r="B63" s="550" t="s">
        <v>234</v>
      </c>
      <c r="C63" s="576"/>
      <c r="D63" s="576"/>
      <c r="E63" s="576"/>
      <c r="F63" s="576"/>
      <c r="G63" s="576"/>
      <c r="H63" s="576"/>
      <c r="I63" s="577"/>
      <c r="J63" s="156"/>
      <c r="P63" s="284"/>
    </row>
    <row r="64" spans="1:10" ht="30.75" customHeight="1">
      <c r="A64" s="183" t="s">
        <v>336</v>
      </c>
      <c r="B64" s="578"/>
      <c r="C64" s="560"/>
      <c r="D64" s="560"/>
      <c r="E64" s="560"/>
      <c r="F64" s="560"/>
      <c r="G64" s="560"/>
      <c r="H64" s="560"/>
      <c r="I64" s="561"/>
      <c r="J64" s="156"/>
    </row>
    <row r="65" spans="1:10" ht="3" customHeight="1">
      <c r="A65" s="187"/>
      <c r="B65" s="565"/>
      <c r="C65" s="566"/>
      <c r="D65" s="566"/>
      <c r="E65" s="566"/>
      <c r="F65" s="566"/>
      <c r="G65" s="566"/>
      <c r="H65" s="566"/>
      <c r="I65" s="567"/>
      <c r="J65" s="156"/>
    </row>
    <row r="66" spans="1:10" ht="30.75" customHeight="1">
      <c r="A66" s="188" t="s">
        <v>337</v>
      </c>
      <c r="B66" s="559" t="s">
        <v>235</v>
      </c>
      <c r="C66" s="560"/>
      <c r="D66" s="560"/>
      <c r="E66" s="560"/>
      <c r="F66" s="560"/>
      <c r="G66" s="560"/>
      <c r="H66" s="560"/>
      <c r="I66" s="561"/>
      <c r="J66" s="156"/>
    </row>
    <row r="67" spans="1:10" ht="30.75" customHeight="1">
      <c r="A67" s="189" t="s">
        <v>335</v>
      </c>
      <c r="B67" s="562"/>
      <c r="C67" s="563"/>
      <c r="D67" s="563"/>
      <c r="E67" s="563"/>
      <c r="F67" s="563"/>
      <c r="G67" s="563"/>
      <c r="H67" s="563"/>
      <c r="I67" s="564"/>
      <c r="J67" s="156"/>
    </row>
    <row r="68" spans="1:10" ht="3" customHeight="1">
      <c r="A68" s="533"/>
      <c r="B68" s="534"/>
      <c r="C68" s="534"/>
      <c r="D68" s="534"/>
      <c r="E68" s="534"/>
      <c r="F68" s="534"/>
      <c r="G68" s="534"/>
      <c r="H68" s="534"/>
      <c r="I68" s="534"/>
      <c r="J68" s="190"/>
    </row>
    <row r="69" spans="1:10" ht="45" customHeight="1">
      <c r="A69" s="191" t="s">
        <v>248</v>
      </c>
      <c r="B69" s="535" t="s">
        <v>355</v>
      </c>
      <c r="C69" s="536"/>
      <c r="D69" s="536"/>
      <c r="E69" s="536"/>
      <c r="F69" s="536"/>
      <c r="G69" s="536"/>
      <c r="H69" s="536"/>
      <c r="I69" s="537"/>
      <c r="J69" s="190"/>
    </row>
    <row r="70" spans="1:10" s="192" customFormat="1" ht="3" customHeight="1">
      <c r="A70" s="533"/>
      <c r="B70" s="534"/>
      <c r="C70" s="534"/>
      <c r="D70" s="534"/>
      <c r="E70" s="534"/>
      <c r="F70" s="534"/>
      <c r="G70" s="534"/>
      <c r="H70" s="534"/>
      <c r="I70" s="534"/>
      <c r="J70" s="538"/>
    </row>
    <row r="71" spans="1:10" ht="15.75">
      <c r="A71" s="408" t="s">
        <v>255</v>
      </c>
      <c r="B71" s="540" t="s">
        <v>251</v>
      </c>
      <c r="C71" s="541"/>
      <c r="D71" s="541"/>
      <c r="E71" s="541"/>
      <c r="F71" s="541"/>
      <c r="G71" s="541"/>
      <c r="H71" s="542"/>
      <c r="I71" s="543"/>
      <c r="J71" s="156"/>
    </row>
    <row r="72" spans="1:10" ht="15.75">
      <c r="A72" s="408"/>
      <c r="B72" s="540" t="s">
        <v>250</v>
      </c>
      <c r="C72" s="541"/>
      <c r="D72" s="541"/>
      <c r="E72" s="541"/>
      <c r="F72" s="541"/>
      <c r="G72" s="541"/>
      <c r="H72" s="542"/>
      <c r="I72" s="543"/>
      <c r="J72" s="156"/>
    </row>
    <row r="73" spans="1:10" ht="15.75">
      <c r="A73" s="539"/>
      <c r="B73" s="540" t="s">
        <v>256</v>
      </c>
      <c r="C73" s="541"/>
      <c r="D73" s="541"/>
      <c r="E73" s="541"/>
      <c r="F73" s="541"/>
      <c r="G73" s="541"/>
      <c r="H73" s="542"/>
      <c r="I73" s="543"/>
      <c r="J73" s="156"/>
    </row>
    <row r="74" spans="1:10" ht="15.75">
      <c r="A74" s="539"/>
      <c r="B74" s="540" t="s">
        <v>252</v>
      </c>
      <c r="C74" s="541"/>
      <c r="D74" s="541"/>
      <c r="E74" s="541"/>
      <c r="F74" s="541"/>
      <c r="G74" s="541"/>
      <c r="H74" s="542"/>
      <c r="I74" s="543"/>
      <c r="J74" s="156"/>
    </row>
    <row r="75" spans="1:10" ht="15.75">
      <c r="A75" s="539"/>
      <c r="B75" s="540" t="s">
        <v>254</v>
      </c>
      <c r="C75" s="541"/>
      <c r="D75" s="541"/>
      <c r="E75" s="541"/>
      <c r="F75" s="541"/>
      <c r="G75" s="541"/>
      <c r="H75" s="542"/>
      <c r="I75" s="543"/>
      <c r="J75" s="156"/>
    </row>
    <row r="76" spans="1:10" ht="15.75">
      <c r="A76" s="539"/>
      <c r="B76" s="540" t="s">
        <v>253</v>
      </c>
      <c r="C76" s="541"/>
      <c r="D76" s="541"/>
      <c r="E76" s="541"/>
      <c r="F76" s="541"/>
      <c r="G76" s="541"/>
      <c r="H76" s="542"/>
      <c r="I76" s="543"/>
      <c r="J76" s="156"/>
    </row>
    <row r="77" spans="1:10" ht="3" customHeight="1">
      <c r="A77" s="193"/>
      <c r="B77" s="423"/>
      <c r="C77" s="423"/>
      <c r="D77" s="423"/>
      <c r="E77" s="423"/>
      <c r="F77" s="423"/>
      <c r="G77" s="423"/>
      <c r="H77" s="423"/>
      <c r="I77" s="423"/>
      <c r="J77" s="160"/>
    </row>
    <row r="78" spans="1:11" ht="45" customHeight="1">
      <c r="A78" s="162" t="s">
        <v>338</v>
      </c>
      <c r="B78" s="546" t="str">
        <f>IF(listy!H18=14,"Można drukować dokumenty","Sprawdź arkusz lub komórkę, w któryej wystąpił błąd")</f>
        <v>Sprawdź arkusz lub komórkę, w któryej wystąpił błąd</v>
      </c>
      <c r="C78" s="547"/>
      <c r="D78" s="547"/>
      <c r="E78" s="547"/>
      <c r="F78" s="547"/>
      <c r="G78" s="547"/>
      <c r="H78" s="547"/>
      <c r="I78" s="548"/>
      <c r="J78" s="194"/>
      <c r="K78" s="176"/>
    </row>
    <row r="79" spans="1:10" ht="3" customHeight="1">
      <c r="A79" s="195"/>
      <c r="B79" s="549"/>
      <c r="C79" s="483"/>
      <c r="D79" s="483"/>
      <c r="E79" s="483"/>
      <c r="F79" s="483"/>
      <c r="G79" s="483"/>
      <c r="H79" s="483"/>
      <c r="I79" s="483"/>
      <c r="J79" s="194"/>
    </row>
    <row r="80" spans="1:10" ht="18" customHeight="1">
      <c r="A80" s="196" t="s">
        <v>258</v>
      </c>
      <c r="B80" s="544" t="s">
        <v>257</v>
      </c>
      <c r="C80" s="545"/>
      <c r="D80" s="545"/>
      <c r="E80" s="545"/>
      <c r="F80" s="545"/>
      <c r="G80" s="545"/>
      <c r="H80" s="545"/>
      <c r="I80" s="545"/>
      <c r="J80" s="194"/>
    </row>
    <row r="81" spans="1:10" ht="3" customHeight="1">
      <c r="A81" s="533"/>
      <c r="B81" s="534"/>
      <c r="C81" s="534"/>
      <c r="D81" s="534"/>
      <c r="E81" s="534"/>
      <c r="F81" s="534"/>
      <c r="G81" s="534"/>
      <c r="H81" s="534"/>
      <c r="I81" s="534"/>
      <c r="J81" s="190"/>
    </row>
    <row r="82" spans="1:10" ht="30" customHeight="1">
      <c r="A82" s="197" t="s">
        <v>260</v>
      </c>
      <c r="B82" s="535" t="s">
        <v>363</v>
      </c>
      <c r="C82" s="536"/>
      <c r="D82" s="536"/>
      <c r="E82" s="536"/>
      <c r="F82" s="536"/>
      <c r="G82" s="536"/>
      <c r="H82" s="536"/>
      <c r="I82" s="537"/>
      <c r="J82" s="190"/>
    </row>
    <row r="83" spans="1:10" s="192" customFormat="1" ht="3" customHeight="1">
      <c r="A83" s="533"/>
      <c r="B83" s="534"/>
      <c r="C83" s="534"/>
      <c r="D83" s="534"/>
      <c r="E83" s="534"/>
      <c r="F83" s="534"/>
      <c r="G83" s="534"/>
      <c r="H83" s="534"/>
      <c r="I83" s="534"/>
      <c r="J83" s="538"/>
    </row>
    <row r="84" spans="1:10" ht="45" customHeight="1">
      <c r="A84" s="198" t="s">
        <v>364</v>
      </c>
      <c r="B84" s="473" t="s">
        <v>341</v>
      </c>
      <c r="C84" s="474"/>
      <c r="D84" s="474"/>
      <c r="E84" s="474"/>
      <c r="F84" s="474"/>
      <c r="G84" s="474"/>
      <c r="H84" s="474"/>
      <c r="I84" s="163" t="str">
        <f>listy!E279</f>
        <v>OK</v>
      </c>
      <c r="J84" s="156"/>
    </row>
    <row r="85" spans="1:10" ht="3" customHeight="1">
      <c r="A85" s="193"/>
      <c r="B85" s="423"/>
      <c r="C85" s="423"/>
      <c r="D85" s="423"/>
      <c r="E85" s="423"/>
      <c r="F85" s="423"/>
      <c r="G85" s="423"/>
      <c r="H85" s="423"/>
      <c r="I85" s="529"/>
      <c r="J85" s="530"/>
    </row>
    <row r="86" spans="1:14" ht="30" customHeight="1">
      <c r="A86" s="162" t="s">
        <v>343</v>
      </c>
      <c r="B86" s="432" t="str">
        <f>IF(B39&gt;"","Zostały wybrane działania inne, przejdź do arkusza Kosztorys inne (zał. 2) i wypełnij kolumnę wydatki. ","Przejdź do arkusza Kosztorys inne (zał. 2) i wypałnij kolumnę wydatki w 4 pierwszych wierszach.")</f>
        <v>Przejdź do arkusza Kosztorys inne (zał. 2) i wypałnij kolumnę wydatki w 4 pierwszych wierszach.</v>
      </c>
      <c r="C86" s="433"/>
      <c r="D86" s="433"/>
      <c r="E86" s="433"/>
      <c r="F86" s="433"/>
      <c r="G86" s="433"/>
      <c r="H86" s="433"/>
      <c r="I86" s="163" t="str">
        <f>IF(listy!K288=FALSE,"OK","BŁĄD")</f>
        <v>OK</v>
      </c>
      <c r="J86" s="156"/>
      <c r="N86" s="176"/>
    </row>
    <row r="87" spans="1:10" ht="3" customHeight="1">
      <c r="A87" s="193"/>
      <c r="B87" s="531"/>
      <c r="C87" s="300"/>
      <c r="D87" s="300"/>
      <c r="E87" s="300"/>
      <c r="F87" s="300"/>
      <c r="G87" s="300"/>
      <c r="H87" s="300"/>
      <c r="I87" s="275"/>
      <c r="J87" s="160"/>
    </row>
    <row r="88" spans="1:10" ht="30" customHeight="1">
      <c r="A88" s="162" t="s">
        <v>344</v>
      </c>
      <c r="B88" s="427" t="str">
        <f>IF(I86="OK","Przejdź do arkusza Spr. wydatki i wypałnij kolumnę wydatki.","Uzupełnij kolumnę wydatki w arkuszu Spr. Wydatki.")</f>
        <v>Przejdź do arkusza Spr. wydatki i wypałnij kolumnę wydatki.</v>
      </c>
      <c r="C88" s="485"/>
      <c r="D88" s="485"/>
      <c r="E88" s="485"/>
      <c r="F88" s="485"/>
      <c r="G88" s="485"/>
      <c r="H88" s="485"/>
      <c r="I88" s="274" t="str">
        <f>IF(listy!G390=101,"OK","BŁĄD")</f>
        <v>OK</v>
      </c>
      <c r="J88" s="156"/>
    </row>
    <row r="89" spans="1:10" ht="3" customHeight="1">
      <c r="A89" s="193"/>
      <c r="B89" s="531"/>
      <c r="C89" s="532"/>
      <c r="D89" s="532"/>
      <c r="E89" s="532"/>
      <c r="F89" s="532"/>
      <c r="G89" s="532"/>
      <c r="H89" s="532"/>
      <c r="I89" s="443"/>
      <c r="J89" s="160"/>
    </row>
    <row r="90" spans="1:11" ht="30" customHeight="1">
      <c r="A90" s="162" t="s">
        <v>345</v>
      </c>
      <c r="B90" s="427" t="s">
        <v>349</v>
      </c>
      <c r="C90" s="428"/>
      <c r="D90" s="428"/>
      <c r="E90" s="428"/>
      <c r="F90" s="428"/>
      <c r="G90" s="428"/>
      <c r="H90" s="428"/>
      <c r="I90" s="199">
        <f>B44</f>
        <v>0</v>
      </c>
      <c r="J90" s="156"/>
      <c r="K90" s="176"/>
    </row>
    <row r="91" spans="1:10" ht="3" customHeight="1">
      <c r="A91" s="193"/>
      <c r="B91" s="423"/>
      <c r="C91" s="423"/>
      <c r="D91" s="423"/>
      <c r="E91" s="423"/>
      <c r="F91" s="423"/>
      <c r="G91" s="423"/>
      <c r="H91" s="423"/>
      <c r="I91" s="423"/>
      <c r="J91" s="160"/>
    </row>
    <row r="92" spans="1:11" ht="45" customHeight="1">
      <c r="A92" s="162" t="s">
        <v>346</v>
      </c>
      <c r="B92" s="424" t="str">
        <f>IF(listy!F18=17,"Możesz drukować skorygowane dokumenty.","Sprawdź arkusz, w którym wystąpił błąd.")</f>
        <v>Sprawdź arkusz, w którym wystąpił błąd.</v>
      </c>
      <c r="C92" s="425"/>
      <c r="D92" s="425"/>
      <c r="E92" s="425"/>
      <c r="F92" s="425"/>
      <c r="G92" s="425"/>
      <c r="H92" s="425"/>
      <c r="I92" s="426"/>
      <c r="J92" s="194"/>
      <c r="K92" s="176"/>
    </row>
    <row r="93" spans="1:11" ht="3" customHeight="1">
      <c r="A93" s="193"/>
      <c r="B93" s="423"/>
      <c r="C93" s="423"/>
      <c r="D93" s="423"/>
      <c r="E93" s="423"/>
      <c r="F93" s="423"/>
      <c r="G93" s="423"/>
      <c r="H93" s="423"/>
      <c r="I93" s="423"/>
      <c r="J93" s="160"/>
      <c r="K93" s="176"/>
    </row>
    <row r="94" spans="1:11" ht="30" customHeight="1">
      <c r="A94" s="162" t="s">
        <v>347</v>
      </c>
      <c r="B94" s="424" t="str">
        <f>IF(listy!F18=17,"Dokumenty należy podpisać zgodnie z zasadami określonymi w pkt 15, 17 i 18.","Sprawozdanie nie nadaje się do druku.")</f>
        <v>Sprawozdanie nie nadaje się do druku.</v>
      </c>
      <c r="C94" s="425"/>
      <c r="D94" s="425"/>
      <c r="E94" s="425"/>
      <c r="F94" s="425"/>
      <c r="G94" s="425"/>
      <c r="H94" s="425"/>
      <c r="I94" s="426"/>
      <c r="J94" s="194"/>
      <c r="K94" s="176"/>
    </row>
  </sheetData>
  <sheetProtection sheet="1" objects="1" scenarios="1" formatRows="0"/>
  <mergeCells count="124">
    <mergeCell ref="B55:I55"/>
    <mergeCell ref="B58:I59"/>
    <mergeCell ref="B57:I57"/>
    <mergeCell ref="B51:H51"/>
    <mergeCell ref="B53:H53"/>
    <mergeCell ref="B66:I67"/>
    <mergeCell ref="B60:I60"/>
    <mergeCell ref="B65:I65"/>
    <mergeCell ref="B54:H54"/>
    <mergeCell ref="B61:I61"/>
    <mergeCell ref="B62:I62"/>
    <mergeCell ref="B63:I64"/>
    <mergeCell ref="B75:G75"/>
    <mergeCell ref="B76:G76"/>
    <mergeCell ref="B88:H88"/>
    <mergeCell ref="B87:H87"/>
    <mergeCell ref="B80:I80"/>
    <mergeCell ref="B78:I78"/>
    <mergeCell ref="B77:I77"/>
    <mergeCell ref="B79:I79"/>
    <mergeCell ref="B56:I56"/>
    <mergeCell ref="B69:I69"/>
    <mergeCell ref="A70:J70"/>
    <mergeCell ref="A68:I68"/>
    <mergeCell ref="I31:I36"/>
    <mergeCell ref="B23:H23"/>
    <mergeCell ref="A24:A32"/>
    <mergeCell ref="B24:H24"/>
    <mergeCell ref="I24:I29"/>
    <mergeCell ref="B91:I91"/>
    <mergeCell ref="B92:I92"/>
    <mergeCell ref="I85:J85"/>
    <mergeCell ref="B89:I89"/>
    <mergeCell ref="A81:I81"/>
    <mergeCell ref="B82:I82"/>
    <mergeCell ref="A83:J83"/>
    <mergeCell ref="B84:H84"/>
    <mergeCell ref="A71:A76"/>
    <mergeCell ref="B71:G71"/>
    <mergeCell ref="B72:G72"/>
    <mergeCell ref="H71:I71"/>
    <mergeCell ref="H72:I72"/>
    <mergeCell ref="H73:I73"/>
    <mergeCell ref="H74:I74"/>
    <mergeCell ref="H75:I75"/>
    <mergeCell ref="H76:I76"/>
    <mergeCell ref="B73:G73"/>
    <mergeCell ref="B74:G74"/>
    <mergeCell ref="B32:H32"/>
    <mergeCell ref="B49:H49"/>
    <mergeCell ref="A33:A41"/>
    <mergeCell ref="B17:D17"/>
    <mergeCell ref="B21:H21"/>
    <mergeCell ref="B39:H39"/>
    <mergeCell ref="C31:H31"/>
    <mergeCell ref="B33:D33"/>
    <mergeCell ref="B34:D34"/>
    <mergeCell ref="B35:D35"/>
    <mergeCell ref="B36:D36"/>
    <mergeCell ref="B29:H29"/>
    <mergeCell ref="B30:H30"/>
    <mergeCell ref="B27:H27"/>
    <mergeCell ref="B28:H28"/>
    <mergeCell ref="E33:H36"/>
    <mergeCell ref="B20:H20"/>
    <mergeCell ref="A19:A20"/>
    <mergeCell ref="B50:H50"/>
    <mergeCell ref="B52:H52"/>
    <mergeCell ref="B48:H48"/>
    <mergeCell ref="B45:H45"/>
    <mergeCell ref="B46:H46"/>
    <mergeCell ref="B42:F42"/>
    <mergeCell ref="G42:H42"/>
    <mergeCell ref="B37:H37"/>
    <mergeCell ref="B38:H38"/>
    <mergeCell ref="B44:C44"/>
    <mergeCell ref="D44:H44"/>
    <mergeCell ref="A1:J1"/>
    <mergeCell ref="A4:J4"/>
    <mergeCell ref="I7:I18"/>
    <mergeCell ref="A5:I5"/>
    <mergeCell ref="I19:I20"/>
    <mergeCell ref="B22:H22"/>
    <mergeCell ref="A7:A18"/>
    <mergeCell ref="E14:H14"/>
    <mergeCell ref="E15:H15"/>
    <mergeCell ref="E16:H16"/>
    <mergeCell ref="E17:H17"/>
    <mergeCell ref="B16:D16"/>
    <mergeCell ref="B15:D15"/>
    <mergeCell ref="A3:J3"/>
    <mergeCell ref="B7:D7"/>
    <mergeCell ref="B8:D8"/>
    <mergeCell ref="B9:D9"/>
    <mergeCell ref="A6:H6"/>
    <mergeCell ref="B2:D2"/>
    <mergeCell ref="E2:G2"/>
    <mergeCell ref="H2:J2"/>
    <mergeCell ref="B11:D11"/>
    <mergeCell ref="E13:H13"/>
    <mergeCell ref="B93:I93"/>
    <mergeCell ref="B94:I94"/>
    <mergeCell ref="B90:H90"/>
    <mergeCell ref="I38:I40"/>
    <mergeCell ref="B85:H85"/>
    <mergeCell ref="B86:H86"/>
    <mergeCell ref="E7:H7"/>
    <mergeCell ref="E8:H8"/>
    <mergeCell ref="E9:H9"/>
    <mergeCell ref="E10:H10"/>
    <mergeCell ref="E11:H11"/>
    <mergeCell ref="B12:D12"/>
    <mergeCell ref="B25:H25"/>
    <mergeCell ref="B26:H26"/>
    <mergeCell ref="E12:H12"/>
    <mergeCell ref="B13:D13"/>
    <mergeCell ref="B14:D14"/>
    <mergeCell ref="E18:H18"/>
    <mergeCell ref="B18:D18"/>
    <mergeCell ref="B47:H47"/>
    <mergeCell ref="B43:H43"/>
    <mergeCell ref="B40:H40"/>
    <mergeCell ref="B41:H41"/>
    <mergeCell ref="B10:D10"/>
  </mergeCells>
  <conditionalFormatting sqref="I48">
    <cfRule type="cellIs" priority="30" dxfId="30" operator="equal">
      <formula>"BŁĄD"</formula>
    </cfRule>
  </conditionalFormatting>
  <conditionalFormatting sqref="I7:I18">
    <cfRule type="cellIs" priority="29" dxfId="30" operator="equal">
      <formula>"BŁĄD"</formula>
    </cfRule>
  </conditionalFormatting>
  <conditionalFormatting sqref="I46">
    <cfRule type="cellIs" priority="28" dxfId="30" operator="equal">
      <formula>"BŁĄD"</formula>
    </cfRule>
  </conditionalFormatting>
  <conditionalFormatting sqref="I19:I20">
    <cfRule type="cellIs" priority="27" dxfId="30" operator="equal">
      <formula>"błąd"</formula>
    </cfRule>
  </conditionalFormatting>
  <conditionalFormatting sqref="I21">
    <cfRule type="cellIs" priority="26" dxfId="30" operator="equal">
      <formula>"błąd"</formula>
    </cfRule>
  </conditionalFormatting>
  <conditionalFormatting sqref="I24:I29">
    <cfRule type="cellIs" priority="25" dxfId="30" operator="equal">
      <formula>"błąd"</formula>
    </cfRule>
  </conditionalFormatting>
  <conditionalFormatting sqref="I22">
    <cfRule type="cellIs" priority="24" dxfId="30" operator="equal">
      <formula>"błąd"</formula>
    </cfRule>
  </conditionalFormatting>
  <conditionalFormatting sqref="I31:I36">
    <cfRule type="cellIs" priority="23" dxfId="30" operator="equal">
      <formula>"błąd"</formula>
    </cfRule>
  </conditionalFormatting>
  <conditionalFormatting sqref="I38:I40">
    <cfRule type="cellIs" priority="22" dxfId="30" operator="equal">
      <formula>"błąd"</formula>
    </cfRule>
  </conditionalFormatting>
  <conditionalFormatting sqref="I42">
    <cfRule type="cellIs" priority="21" dxfId="30" operator="equal">
      <formula>"błąd"</formula>
    </cfRule>
  </conditionalFormatting>
  <conditionalFormatting sqref="I44">
    <cfRule type="cellIs" priority="20" dxfId="30" operator="equal">
      <formula>"błąd"</formula>
    </cfRule>
  </conditionalFormatting>
  <conditionalFormatting sqref="I50">
    <cfRule type="cellIs" priority="19" dxfId="30" operator="equal">
      <formula>"błąd"</formula>
    </cfRule>
  </conditionalFormatting>
  <conditionalFormatting sqref="I52">
    <cfRule type="cellIs" priority="18" dxfId="30" operator="equal">
      <formula>"błąd"</formula>
    </cfRule>
  </conditionalFormatting>
  <conditionalFormatting sqref="I54">
    <cfRule type="cellIs" priority="17" dxfId="30" operator="equal">
      <formula>"błąd"</formula>
    </cfRule>
  </conditionalFormatting>
  <conditionalFormatting sqref="B56:I56">
    <cfRule type="cellIs" priority="7" dxfId="31" operator="equal">
      <formula>"Sprawdź arkusz lub komórkę, w któryej wystąpił błąd."</formula>
    </cfRule>
    <cfRule type="cellIs" priority="12" dxfId="31" operator="equal">
      <formula>"Sprawdź arkusz lub komórkę, w któryej wystąpił błąd"</formula>
    </cfRule>
    <cfRule type="cellIs" priority="13" dxfId="31" operator="equal">
      <formula>$L$58</formula>
    </cfRule>
    <cfRule type="cellIs" priority="14" dxfId="31" operator="equal">
      <formula>"""Sprawdź arkusz lub komórkę, w której wystąpił błąd"""</formula>
    </cfRule>
    <cfRule type="cellIs" priority="16" dxfId="31" operator="equal">
      <formula>"sprawdź arkusz, w którym wystąpił błąd"</formula>
    </cfRule>
  </conditionalFormatting>
  <conditionalFormatting sqref="B44:C44">
    <cfRule type="cellIs" priority="15" dxfId="31" operator="equal">
      <formula>"sprawdź arkusz lub komórkę, w której wystąpił błąd"</formula>
    </cfRule>
  </conditionalFormatting>
  <conditionalFormatting sqref="B78:I78">
    <cfRule type="cellIs" priority="8" dxfId="31" operator="equal">
      <formula>"Sprawdź arkusz lub komórkę, w któryej wystąpił błąd"</formula>
    </cfRule>
    <cfRule type="cellIs" priority="9" dxfId="31" operator="equal">
      <formula>$L$58</formula>
    </cfRule>
    <cfRule type="cellIs" priority="10" dxfId="31" operator="equal">
      <formula>"""Sprawdź arkusz lub komórkę, w której wystąpił błąd"""</formula>
    </cfRule>
    <cfRule type="cellIs" priority="11" dxfId="31" operator="equal">
      <formula>"sprawdź arkusz, w którym wystąpił błąd"</formula>
    </cfRule>
  </conditionalFormatting>
  <conditionalFormatting sqref="I88">
    <cfRule type="cellIs" priority="2" dxfId="30" operator="equal">
      <formula>"błąd"</formula>
    </cfRule>
    <cfRule type="cellIs" priority="6" dxfId="30" operator="equal">
      <formula>"błąd"</formula>
    </cfRule>
  </conditionalFormatting>
  <conditionalFormatting sqref="B92:I92">
    <cfRule type="cellIs" priority="5" dxfId="31" operator="equal">
      <formula>"Sprawdź arkusz, w którym wystąpił błąd."</formula>
    </cfRule>
  </conditionalFormatting>
  <conditionalFormatting sqref="I84">
    <cfRule type="cellIs" priority="4" dxfId="30" operator="equal">
      <formula>"błąd"</formula>
    </cfRule>
  </conditionalFormatting>
  <conditionalFormatting sqref="I86">
    <cfRule type="cellIs" priority="3" dxfId="30" operator="equal">
      <formula>"błąd"</formula>
    </cfRule>
  </conditionalFormatting>
  <conditionalFormatting sqref="B94:I94">
    <cfRule type="cellIs" priority="1" dxfId="31" operator="equal">
      <formula>"Sprawozdanie nie nadaje się do druku."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3.421875" style="57" customWidth="1"/>
    <col min="2" max="6" width="9.140625" style="57" customWidth="1"/>
    <col min="7" max="7" width="8.28125" style="57" customWidth="1"/>
    <col min="8" max="8" width="9.28125" style="57" customWidth="1"/>
    <col min="9" max="9" width="8.140625" style="57" customWidth="1"/>
    <col min="10" max="16384" width="9.140625" style="57" customWidth="1"/>
  </cols>
  <sheetData>
    <row r="1" spans="1:15" ht="15">
      <c r="A1" s="603" t="s">
        <v>330</v>
      </c>
      <c r="B1" s="604"/>
      <c r="C1" s="604"/>
      <c r="D1" s="604"/>
      <c r="E1" s="604"/>
      <c r="F1" s="604"/>
      <c r="G1" s="604"/>
      <c r="H1" s="483"/>
      <c r="I1" s="483"/>
      <c r="J1" s="202"/>
      <c r="K1" s="202"/>
      <c r="L1" s="202"/>
      <c r="M1" s="202"/>
      <c r="N1" s="202"/>
      <c r="O1" s="202"/>
    </row>
    <row r="2" spans="1:15" ht="18.75" customHeight="1">
      <c r="A2" s="609" t="str">
        <f>IF(Planowanie!I22="OK","","Załącznik zawiera błędy")</f>
        <v>Załącznik zawiera błędy</v>
      </c>
      <c r="B2" s="610"/>
      <c r="C2" s="610"/>
      <c r="D2" s="610"/>
      <c r="E2" s="610"/>
      <c r="F2" s="610"/>
      <c r="G2" s="607" t="s">
        <v>352</v>
      </c>
      <c r="H2" s="608"/>
      <c r="I2" s="608"/>
      <c r="J2" s="202"/>
      <c r="K2" s="202"/>
      <c r="L2" s="202"/>
      <c r="M2" s="202"/>
      <c r="N2" s="202"/>
      <c r="O2" s="202"/>
    </row>
    <row r="3" spans="1:15" ht="3" customHeight="1">
      <c r="A3" s="605"/>
      <c r="B3" s="606"/>
      <c r="C3" s="606"/>
      <c r="D3" s="606"/>
      <c r="E3" s="606"/>
      <c r="F3" s="606"/>
      <c r="G3" s="606"/>
      <c r="H3" s="483"/>
      <c r="I3" s="483"/>
      <c r="J3" s="202"/>
      <c r="K3" s="202"/>
      <c r="L3" s="202"/>
      <c r="M3" s="202"/>
      <c r="N3" s="202"/>
      <c r="O3" s="202"/>
    </row>
    <row r="4" spans="1:9" ht="15">
      <c r="A4" s="603" t="s">
        <v>8</v>
      </c>
      <c r="B4" s="604"/>
      <c r="C4" s="604"/>
      <c r="D4" s="604"/>
      <c r="E4" s="604"/>
      <c r="F4" s="604"/>
      <c r="G4" s="604"/>
      <c r="H4" s="483"/>
      <c r="I4" s="483"/>
    </row>
    <row r="5" spans="1:14" ht="29.25" customHeight="1">
      <c r="A5" s="597">
        <f>Planowanie!B21</f>
        <v>0</v>
      </c>
      <c r="B5" s="598"/>
      <c r="C5" s="598"/>
      <c r="D5" s="598"/>
      <c r="E5" s="598"/>
      <c r="F5" s="598"/>
      <c r="G5" s="598"/>
      <c r="H5" s="599"/>
      <c r="I5" s="599"/>
      <c r="J5" s="203"/>
      <c r="K5" s="203"/>
      <c r="L5" s="204"/>
      <c r="M5" s="204"/>
      <c r="N5" s="204"/>
    </row>
    <row r="6" spans="1:14" ht="3" customHeight="1">
      <c r="A6" s="582"/>
      <c r="B6" s="398"/>
      <c r="C6" s="398"/>
      <c r="D6" s="398"/>
      <c r="E6" s="398"/>
      <c r="F6" s="398"/>
      <c r="G6" s="398"/>
      <c r="H6" s="583"/>
      <c r="I6" s="583"/>
      <c r="J6" s="204"/>
      <c r="K6" s="204"/>
      <c r="L6" s="204"/>
      <c r="M6" s="204"/>
      <c r="N6" s="204"/>
    </row>
    <row r="7" spans="1:13" ht="15" customHeight="1">
      <c r="A7" s="600" t="s">
        <v>152</v>
      </c>
      <c r="B7" s="601"/>
      <c r="C7" s="601"/>
      <c r="D7" s="601"/>
      <c r="E7" s="601"/>
      <c r="F7" s="601"/>
      <c r="G7" s="601"/>
      <c r="H7" s="602"/>
      <c r="I7" s="602"/>
      <c r="J7" s="202"/>
      <c r="K7" s="202"/>
      <c r="L7" s="202"/>
      <c r="M7" s="202"/>
    </row>
    <row r="8" spans="1:13" ht="15" customHeight="1">
      <c r="A8" s="579"/>
      <c r="B8" s="580"/>
      <c r="C8" s="580"/>
      <c r="D8" s="580"/>
      <c r="E8" s="580"/>
      <c r="F8" s="580"/>
      <c r="G8" s="580"/>
      <c r="H8" s="581"/>
      <c r="I8" s="581"/>
      <c r="J8" s="202"/>
      <c r="K8" s="202"/>
      <c r="L8" s="202"/>
      <c r="M8" s="202"/>
    </row>
    <row r="9" spans="1:13" ht="15">
      <c r="A9" s="205" t="s">
        <v>272</v>
      </c>
      <c r="B9" s="584"/>
      <c r="C9" s="585"/>
      <c r="D9" s="585"/>
      <c r="E9" s="585"/>
      <c r="F9" s="585"/>
      <c r="G9" s="585"/>
      <c r="H9" s="585"/>
      <c r="I9" s="585"/>
      <c r="J9" s="202"/>
      <c r="K9" s="202"/>
      <c r="L9" s="202"/>
      <c r="M9" s="202"/>
    </row>
    <row r="10" spans="1:13" ht="15">
      <c r="A10" s="205" t="s">
        <v>273</v>
      </c>
      <c r="B10" s="584"/>
      <c r="C10" s="585"/>
      <c r="D10" s="585"/>
      <c r="E10" s="585"/>
      <c r="F10" s="585"/>
      <c r="G10" s="585"/>
      <c r="H10" s="585"/>
      <c r="I10" s="585"/>
      <c r="J10" s="202"/>
      <c r="K10" s="202"/>
      <c r="L10" s="202"/>
      <c r="M10" s="202"/>
    </row>
    <row r="11" spans="1:13" ht="15">
      <c r="A11" s="205" t="s">
        <v>44</v>
      </c>
      <c r="B11" s="584"/>
      <c r="C11" s="585"/>
      <c r="D11" s="585"/>
      <c r="E11" s="585"/>
      <c r="F11" s="585"/>
      <c r="G11" s="585"/>
      <c r="H11" s="585"/>
      <c r="I11" s="585"/>
      <c r="J11" s="202"/>
      <c r="K11" s="202"/>
      <c r="L11" s="202"/>
      <c r="M11" s="202"/>
    </row>
    <row r="12" spans="1:13" ht="15">
      <c r="A12" s="205" t="s">
        <v>45</v>
      </c>
      <c r="B12" s="584"/>
      <c r="C12" s="585"/>
      <c r="D12" s="585"/>
      <c r="E12" s="585"/>
      <c r="F12" s="585"/>
      <c r="G12" s="585"/>
      <c r="H12" s="585"/>
      <c r="I12" s="585"/>
      <c r="J12" s="202"/>
      <c r="K12" s="202"/>
      <c r="L12" s="202"/>
      <c r="M12" s="202"/>
    </row>
    <row r="13" spans="1:13" ht="15">
      <c r="A13" s="205" t="s">
        <v>46</v>
      </c>
      <c r="B13" s="584"/>
      <c r="C13" s="585"/>
      <c r="D13" s="585"/>
      <c r="E13" s="585"/>
      <c r="F13" s="585"/>
      <c r="G13" s="585"/>
      <c r="H13" s="585"/>
      <c r="I13" s="585"/>
      <c r="J13" s="202"/>
      <c r="K13" s="202"/>
      <c r="L13" s="202"/>
      <c r="M13" s="202"/>
    </row>
    <row r="14" spans="1:13" ht="15">
      <c r="A14" s="205" t="s">
        <v>47</v>
      </c>
      <c r="B14" s="584"/>
      <c r="C14" s="585"/>
      <c r="D14" s="585"/>
      <c r="E14" s="585"/>
      <c r="F14" s="585"/>
      <c r="G14" s="585"/>
      <c r="H14" s="585"/>
      <c r="I14" s="585"/>
      <c r="J14" s="202"/>
      <c r="K14" s="202"/>
      <c r="L14" s="202"/>
      <c r="M14" s="202"/>
    </row>
    <row r="15" spans="1:13" ht="15">
      <c r="A15" s="205" t="s">
        <v>50</v>
      </c>
      <c r="B15" s="584"/>
      <c r="C15" s="585"/>
      <c r="D15" s="585"/>
      <c r="E15" s="585"/>
      <c r="F15" s="585"/>
      <c r="G15" s="585"/>
      <c r="H15" s="585"/>
      <c r="I15" s="585"/>
      <c r="J15" s="202"/>
      <c r="K15" s="202"/>
      <c r="L15" s="202"/>
      <c r="M15" s="202"/>
    </row>
    <row r="16" spans="1:13" ht="15">
      <c r="A16" s="586" t="s">
        <v>48</v>
      </c>
      <c r="B16" s="587"/>
      <c r="C16" s="587"/>
      <c r="D16" s="585"/>
      <c r="E16" s="585"/>
      <c r="F16" s="585"/>
      <c r="G16" s="585"/>
      <c r="H16" s="585"/>
      <c r="I16" s="585"/>
      <c r="J16" s="202"/>
      <c r="K16" s="202"/>
      <c r="L16" s="202"/>
      <c r="M16" s="202"/>
    </row>
    <row r="17" spans="1:13" ht="15">
      <c r="A17" s="205" t="s">
        <v>46</v>
      </c>
      <c r="B17" s="584"/>
      <c r="C17" s="585"/>
      <c r="D17" s="585"/>
      <c r="E17" s="585"/>
      <c r="F17" s="585"/>
      <c r="G17" s="585"/>
      <c r="H17" s="585"/>
      <c r="I17" s="585"/>
      <c r="J17" s="202"/>
      <c r="K17" s="202"/>
      <c r="L17" s="202"/>
      <c r="M17" s="202"/>
    </row>
    <row r="18" spans="1:13" ht="15">
      <c r="A18" s="205" t="s">
        <v>47</v>
      </c>
      <c r="B18" s="584"/>
      <c r="C18" s="585"/>
      <c r="D18" s="585"/>
      <c r="E18" s="585"/>
      <c r="F18" s="585"/>
      <c r="G18" s="585"/>
      <c r="H18" s="585"/>
      <c r="I18" s="585"/>
      <c r="J18" s="202"/>
      <c r="K18" s="202"/>
      <c r="L18" s="202"/>
      <c r="M18" s="202"/>
    </row>
    <row r="19" spans="1:13" ht="15">
      <c r="A19" s="205" t="s">
        <v>274</v>
      </c>
      <c r="B19" s="584"/>
      <c r="C19" s="585"/>
      <c r="D19" s="585"/>
      <c r="E19" s="585"/>
      <c r="F19" s="585"/>
      <c r="G19" s="585"/>
      <c r="H19" s="585"/>
      <c r="I19" s="585"/>
      <c r="J19" s="202"/>
      <c r="K19" s="202"/>
      <c r="L19" s="202"/>
      <c r="M19" s="202"/>
    </row>
    <row r="20" spans="1:14" ht="3" customHeight="1">
      <c r="A20" s="594"/>
      <c r="B20" s="595"/>
      <c r="C20" s="595"/>
      <c r="D20" s="595"/>
      <c r="E20" s="595"/>
      <c r="F20" s="595"/>
      <c r="G20" s="595"/>
      <c r="H20" s="596"/>
      <c r="I20" s="596"/>
      <c r="J20" s="204"/>
      <c r="K20" s="204"/>
      <c r="L20" s="204"/>
      <c r="M20" s="204"/>
      <c r="N20" s="204"/>
    </row>
    <row r="21" spans="1:13" ht="15" customHeight="1">
      <c r="A21" s="588" t="s">
        <v>153</v>
      </c>
      <c r="B21" s="589"/>
      <c r="C21" s="589"/>
      <c r="D21" s="589"/>
      <c r="E21" s="589"/>
      <c r="F21" s="589"/>
      <c r="G21" s="589"/>
      <c r="H21" s="590"/>
      <c r="I21" s="590"/>
      <c r="J21" s="202"/>
      <c r="K21" s="202"/>
      <c r="L21" s="202"/>
      <c r="M21" s="202"/>
    </row>
    <row r="22" spans="1:13" ht="15" customHeight="1">
      <c r="A22" s="591"/>
      <c r="B22" s="592"/>
      <c r="C22" s="592"/>
      <c r="D22" s="592"/>
      <c r="E22" s="592"/>
      <c r="F22" s="592"/>
      <c r="G22" s="592"/>
      <c r="H22" s="593"/>
      <c r="I22" s="593"/>
      <c r="J22" s="202"/>
      <c r="K22" s="202"/>
      <c r="L22" s="202"/>
      <c r="M22" s="202"/>
    </row>
    <row r="23" spans="1:13" ht="15">
      <c r="A23" s="205" t="s">
        <v>272</v>
      </c>
      <c r="B23" s="584"/>
      <c r="C23" s="585"/>
      <c r="D23" s="585"/>
      <c r="E23" s="585"/>
      <c r="F23" s="585"/>
      <c r="G23" s="585"/>
      <c r="H23" s="585"/>
      <c r="I23" s="585"/>
      <c r="J23" s="202"/>
      <c r="K23" s="202"/>
      <c r="L23" s="202"/>
      <c r="M23" s="202"/>
    </row>
    <row r="24" spans="1:13" ht="15">
      <c r="A24" s="205" t="s">
        <v>273</v>
      </c>
      <c r="B24" s="584"/>
      <c r="C24" s="585"/>
      <c r="D24" s="585"/>
      <c r="E24" s="585"/>
      <c r="F24" s="585"/>
      <c r="G24" s="585"/>
      <c r="H24" s="585"/>
      <c r="I24" s="585"/>
      <c r="J24" s="202"/>
      <c r="K24" s="202"/>
      <c r="L24" s="202"/>
      <c r="M24" s="202"/>
    </row>
    <row r="25" spans="1:13" ht="15">
      <c r="A25" s="205" t="s">
        <v>44</v>
      </c>
      <c r="B25" s="584"/>
      <c r="C25" s="585"/>
      <c r="D25" s="585"/>
      <c r="E25" s="585"/>
      <c r="F25" s="585"/>
      <c r="G25" s="585"/>
      <c r="H25" s="585"/>
      <c r="I25" s="585"/>
      <c r="J25" s="202"/>
      <c r="K25" s="202"/>
      <c r="L25" s="202"/>
      <c r="M25" s="202"/>
    </row>
    <row r="26" spans="1:13" ht="15">
      <c r="A26" s="205" t="s">
        <v>45</v>
      </c>
      <c r="B26" s="584"/>
      <c r="C26" s="585"/>
      <c r="D26" s="585"/>
      <c r="E26" s="585"/>
      <c r="F26" s="585"/>
      <c r="G26" s="585"/>
      <c r="H26" s="585"/>
      <c r="I26" s="585"/>
      <c r="J26" s="202"/>
      <c r="K26" s="202"/>
      <c r="L26" s="202"/>
      <c r="M26" s="202"/>
    </row>
    <row r="27" spans="1:13" ht="15">
      <c r="A27" s="205" t="s">
        <v>46</v>
      </c>
      <c r="B27" s="584"/>
      <c r="C27" s="585"/>
      <c r="D27" s="585"/>
      <c r="E27" s="585"/>
      <c r="F27" s="585"/>
      <c r="G27" s="585"/>
      <c r="H27" s="585"/>
      <c r="I27" s="585"/>
      <c r="J27" s="202"/>
      <c r="K27" s="202"/>
      <c r="L27" s="202"/>
      <c r="M27" s="202"/>
    </row>
    <row r="28" spans="1:13" ht="15">
      <c r="A28" s="205" t="s">
        <v>47</v>
      </c>
      <c r="B28" s="584"/>
      <c r="C28" s="585"/>
      <c r="D28" s="585"/>
      <c r="E28" s="585"/>
      <c r="F28" s="585"/>
      <c r="G28" s="585"/>
      <c r="H28" s="585"/>
      <c r="I28" s="585"/>
      <c r="J28" s="202"/>
      <c r="K28" s="202"/>
      <c r="L28" s="202"/>
      <c r="M28" s="202"/>
    </row>
    <row r="29" spans="1:13" ht="15">
      <c r="A29" s="205" t="s">
        <v>50</v>
      </c>
      <c r="B29" s="584"/>
      <c r="C29" s="585"/>
      <c r="D29" s="585"/>
      <c r="E29" s="585"/>
      <c r="F29" s="585"/>
      <c r="G29" s="585"/>
      <c r="H29" s="585"/>
      <c r="I29" s="585"/>
      <c r="J29" s="202"/>
      <c r="K29" s="202"/>
      <c r="L29" s="202"/>
      <c r="M29" s="202"/>
    </row>
    <row r="30" spans="1:13" ht="15">
      <c r="A30" s="586" t="s">
        <v>48</v>
      </c>
      <c r="B30" s="587"/>
      <c r="C30" s="587"/>
      <c r="D30" s="585"/>
      <c r="E30" s="585"/>
      <c r="F30" s="585"/>
      <c r="G30" s="585"/>
      <c r="H30" s="585"/>
      <c r="I30" s="585"/>
      <c r="J30" s="202"/>
      <c r="K30" s="202"/>
      <c r="L30" s="202"/>
      <c r="M30" s="202"/>
    </row>
    <row r="31" spans="1:13" ht="15">
      <c r="A31" s="205" t="s">
        <v>46</v>
      </c>
      <c r="B31" s="584"/>
      <c r="C31" s="585"/>
      <c r="D31" s="585"/>
      <c r="E31" s="585"/>
      <c r="F31" s="585"/>
      <c r="G31" s="585"/>
      <c r="H31" s="585"/>
      <c r="I31" s="585"/>
      <c r="J31" s="202"/>
      <c r="K31" s="202"/>
      <c r="L31" s="202"/>
      <c r="M31" s="202"/>
    </row>
    <row r="32" spans="1:13" ht="15">
      <c r="A32" s="205" t="s">
        <v>47</v>
      </c>
      <c r="B32" s="584"/>
      <c r="C32" s="585"/>
      <c r="D32" s="585"/>
      <c r="E32" s="585"/>
      <c r="F32" s="585"/>
      <c r="G32" s="585"/>
      <c r="H32" s="585"/>
      <c r="I32" s="585"/>
      <c r="J32" s="202"/>
      <c r="K32" s="202"/>
      <c r="L32" s="202"/>
      <c r="M32" s="202"/>
    </row>
    <row r="33" spans="1:13" ht="15">
      <c r="A33" s="205" t="s">
        <v>274</v>
      </c>
      <c r="B33" s="584"/>
      <c r="C33" s="585"/>
      <c r="D33" s="585"/>
      <c r="E33" s="585"/>
      <c r="F33" s="585"/>
      <c r="G33" s="585"/>
      <c r="H33" s="585"/>
      <c r="I33" s="585"/>
      <c r="J33" s="202"/>
      <c r="K33" s="202"/>
      <c r="L33" s="202"/>
      <c r="M33" s="202"/>
    </row>
    <row r="34" spans="1:14" ht="3" customHeight="1">
      <c r="A34" s="582"/>
      <c r="B34" s="398"/>
      <c r="C34" s="398"/>
      <c r="D34" s="398"/>
      <c r="E34" s="398"/>
      <c r="F34" s="398"/>
      <c r="G34" s="398"/>
      <c r="H34" s="583"/>
      <c r="I34" s="583"/>
      <c r="J34" s="204"/>
      <c r="K34" s="204"/>
      <c r="L34" s="204"/>
      <c r="M34" s="204"/>
      <c r="N34" s="204"/>
    </row>
    <row r="35" spans="1:13" ht="15" customHeight="1">
      <c r="A35" s="588" t="s">
        <v>154</v>
      </c>
      <c r="B35" s="589"/>
      <c r="C35" s="589"/>
      <c r="D35" s="589"/>
      <c r="E35" s="589"/>
      <c r="F35" s="589"/>
      <c r="G35" s="589"/>
      <c r="H35" s="590"/>
      <c r="I35" s="590"/>
      <c r="J35" s="202"/>
      <c r="K35" s="202"/>
      <c r="L35" s="202"/>
      <c r="M35" s="202"/>
    </row>
    <row r="36" spans="1:13" ht="15" customHeight="1">
      <c r="A36" s="591"/>
      <c r="B36" s="592"/>
      <c r="C36" s="592"/>
      <c r="D36" s="592"/>
      <c r="E36" s="592"/>
      <c r="F36" s="592"/>
      <c r="G36" s="592"/>
      <c r="H36" s="593"/>
      <c r="I36" s="593"/>
      <c r="J36" s="202"/>
      <c r="K36" s="202"/>
      <c r="L36" s="202"/>
      <c r="M36" s="202"/>
    </row>
    <row r="37" spans="1:13" ht="15">
      <c r="A37" s="205" t="s">
        <v>272</v>
      </c>
      <c r="B37" s="584"/>
      <c r="C37" s="585"/>
      <c r="D37" s="585"/>
      <c r="E37" s="585"/>
      <c r="F37" s="585"/>
      <c r="G37" s="585"/>
      <c r="H37" s="585"/>
      <c r="I37" s="585"/>
      <c r="J37" s="202"/>
      <c r="K37" s="202"/>
      <c r="L37" s="202"/>
      <c r="M37" s="202"/>
    </row>
    <row r="38" spans="1:13" ht="15">
      <c r="A38" s="205" t="s">
        <v>273</v>
      </c>
      <c r="B38" s="584"/>
      <c r="C38" s="585"/>
      <c r="D38" s="585"/>
      <c r="E38" s="585"/>
      <c r="F38" s="585"/>
      <c r="G38" s="585"/>
      <c r="H38" s="585"/>
      <c r="I38" s="585"/>
      <c r="J38" s="202"/>
      <c r="K38" s="202"/>
      <c r="L38" s="202"/>
      <c r="M38" s="202"/>
    </row>
    <row r="39" spans="1:13" ht="15">
      <c r="A39" s="205" t="s">
        <v>44</v>
      </c>
      <c r="B39" s="584"/>
      <c r="C39" s="585"/>
      <c r="D39" s="585"/>
      <c r="E39" s="585"/>
      <c r="F39" s="585"/>
      <c r="G39" s="585"/>
      <c r="H39" s="585"/>
      <c r="I39" s="585"/>
      <c r="J39" s="202"/>
      <c r="K39" s="202"/>
      <c r="L39" s="202"/>
      <c r="M39" s="202"/>
    </row>
    <row r="40" spans="1:13" ht="15">
      <c r="A40" s="205" t="s">
        <v>45</v>
      </c>
      <c r="B40" s="584"/>
      <c r="C40" s="585"/>
      <c r="D40" s="585"/>
      <c r="E40" s="585"/>
      <c r="F40" s="585"/>
      <c r="G40" s="585"/>
      <c r="H40" s="585"/>
      <c r="I40" s="585"/>
      <c r="J40" s="202"/>
      <c r="K40" s="202"/>
      <c r="L40" s="202"/>
      <c r="M40" s="202"/>
    </row>
    <row r="41" spans="1:13" ht="15">
      <c r="A41" s="205" t="s">
        <v>46</v>
      </c>
      <c r="B41" s="584"/>
      <c r="C41" s="585"/>
      <c r="D41" s="585"/>
      <c r="E41" s="585"/>
      <c r="F41" s="585"/>
      <c r="G41" s="585"/>
      <c r="H41" s="585"/>
      <c r="I41" s="585"/>
      <c r="J41" s="202"/>
      <c r="K41" s="202"/>
      <c r="L41" s="202"/>
      <c r="M41" s="202"/>
    </row>
    <row r="42" spans="1:13" ht="15">
      <c r="A42" s="205" t="s">
        <v>47</v>
      </c>
      <c r="B42" s="584"/>
      <c r="C42" s="585"/>
      <c r="D42" s="585"/>
      <c r="E42" s="585"/>
      <c r="F42" s="585"/>
      <c r="G42" s="585"/>
      <c r="H42" s="585"/>
      <c r="I42" s="585"/>
      <c r="J42" s="202"/>
      <c r="K42" s="202"/>
      <c r="L42" s="202"/>
      <c r="M42" s="202"/>
    </row>
    <row r="43" spans="1:13" ht="15">
      <c r="A43" s="205" t="s">
        <v>50</v>
      </c>
      <c r="B43" s="584"/>
      <c r="C43" s="585"/>
      <c r="D43" s="585"/>
      <c r="E43" s="585"/>
      <c r="F43" s="585"/>
      <c r="G43" s="585"/>
      <c r="H43" s="585"/>
      <c r="I43" s="585"/>
      <c r="J43" s="202"/>
      <c r="K43" s="202"/>
      <c r="L43" s="202"/>
      <c r="M43" s="202"/>
    </row>
    <row r="44" spans="1:13" ht="15">
      <c r="A44" s="586" t="s">
        <v>48</v>
      </c>
      <c r="B44" s="587"/>
      <c r="C44" s="587"/>
      <c r="D44" s="585"/>
      <c r="E44" s="585"/>
      <c r="F44" s="585"/>
      <c r="G44" s="585"/>
      <c r="H44" s="585"/>
      <c r="I44" s="585"/>
      <c r="J44" s="202"/>
      <c r="K44" s="202"/>
      <c r="L44" s="202"/>
      <c r="M44" s="202"/>
    </row>
    <row r="45" spans="1:13" ht="15">
      <c r="A45" s="206" t="s">
        <v>46</v>
      </c>
      <c r="B45" s="584"/>
      <c r="C45" s="585"/>
      <c r="D45" s="585"/>
      <c r="E45" s="585"/>
      <c r="F45" s="585"/>
      <c r="G45" s="585"/>
      <c r="H45" s="585"/>
      <c r="I45" s="585"/>
      <c r="J45" s="202"/>
      <c r="K45" s="202"/>
      <c r="L45" s="202"/>
      <c r="M45" s="202"/>
    </row>
    <row r="46" spans="1:13" ht="15">
      <c r="A46" s="206" t="s">
        <v>47</v>
      </c>
      <c r="B46" s="584"/>
      <c r="C46" s="585"/>
      <c r="D46" s="585"/>
      <c r="E46" s="585"/>
      <c r="F46" s="585"/>
      <c r="G46" s="585"/>
      <c r="H46" s="585"/>
      <c r="I46" s="585"/>
      <c r="J46" s="202"/>
      <c r="K46" s="202"/>
      <c r="L46" s="202"/>
      <c r="M46" s="202"/>
    </row>
    <row r="47" spans="1:13" ht="15">
      <c r="A47" s="206" t="s">
        <v>230</v>
      </c>
      <c r="B47" s="584"/>
      <c r="C47" s="585"/>
      <c r="D47" s="585"/>
      <c r="E47" s="585"/>
      <c r="F47" s="585"/>
      <c r="G47" s="585"/>
      <c r="H47" s="585"/>
      <c r="I47" s="585"/>
      <c r="J47" s="202"/>
      <c r="K47" s="202"/>
      <c r="L47" s="202"/>
      <c r="M47" s="202"/>
    </row>
    <row r="48" spans="1:14" ht="3" customHeight="1">
      <c r="A48" s="582"/>
      <c r="B48" s="398"/>
      <c r="C48" s="398"/>
      <c r="D48" s="398"/>
      <c r="E48" s="398"/>
      <c r="F48" s="398"/>
      <c r="G48" s="398"/>
      <c r="H48" s="583"/>
      <c r="I48" s="583"/>
      <c r="J48" s="204"/>
      <c r="K48" s="204"/>
      <c r="L48" s="204"/>
      <c r="M48" s="204"/>
      <c r="N48" s="204"/>
    </row>
    <row r="49" spans="1:13" ht="15" customHeight="1">
      <c r="A49" s="588" t="s">
        <v>155</v>
      </c>
      <c r="B49" s="589"/>
      <c r="C49" s="589"/>
      <c r="D49" s="589"/>
      <c r="E49" s="589"/>
      <c r="F49" s="589"/>
      <c r="G49" s="589"/>
      <c r="H49" s="590"/>
      <c r="I49" s="590"/>
      <c r="J49" s="202"/>
      <c r="K49" s="202"/>
      <c r="L49" s="202"/>
      <c r="M49" s="202"/>
    </row>
    <row r="50" spans="1:13" ht="15" customHeight="1">
      <c r="A50" s="591"/>
      <c r="B50" s="592"/>
      <c r="C50" s="592"/>
      <c r="D50" s="592"/>
      <c r="E50" s="592"/>
      <c r="F50" s="592"/>
      <c r="G50" s="592"/>
      <c r="H50" s="593"/>
      <c r="I50" s="593"/>
      <c r="J50" s="202"/>
      <c r="K50" s="202"/>
      <c r="L50" s="202"/>
      <c r="M50" s="202"/>
    </row>
    <row r="51" spans="1:13" ht="15">
      <c r="A51" s="205" t="s">
        <v>272</v>
      </c>
      <c r="B51" s="584"/>
      <c r="C51" s="585"/>
      <c r="D51" s="585"/>
      <c r="E51" s="585"/>
      <c r="F51" s="585"/>
      <c r="G51" s="585"/>
      <c r="H51" s="585"/>
      <c r="I51" s="585"/>
      <c r="J51" s="202"/>
      <c r="K51" s="202"/>
      <c r="L51" s="202"/>
      <c r="M51" s="202"/>
    </row>
    <row r="52" spans="1:13" ht="15">
      <c r="A52" s="205" t="s">
        <v>273</v>
      </c>
      <c r="B52" s="584"/>
      <c r="C52" s="585"/>
      <c r="D52" s="585"/>
      <c r="E52" s="585"/>
      <c r="F52" s="585"/>
      <c r="G52" s="585"/>
      <c r="H52" s="585"/>
      <c r="I52" s="585"/>
      <c r="J52" s="202"/>
      <c r="K52" s="202"/>
      <c r="L52" s="202"/>
      <c r="M52" s="202"/>
    </row>
    <row r="53" spans="1:13" ht="15">
      <c r="A53" s="205" t="s">
        <v>44</v>
      </c>
      <c r="B53" s="584"/>
      <c r="C53" s="585"/>
      <c r="D53" s="585"/>
      <c r="E53" s="585"/>
      <c r="F53" s="585"/>
      <c r="G53" s="585"/>
      <c r="H53" s="585"/>
      <c r="I53" s="585"/>
      <c r="J53" s="202"/>
      <c r="K53" s="202"/>
      <c r="L53" s="202"/>
      <c r="M53" s="202"/>
    </row>
    <row r="54" spans="1:13" ht="15">
      <c r="A54" s="205" t="s">
        <v>45</v>
      </c>
      <c r="B54" s="584"/>
      <c r="C54" s="585"/>
      <c r="D54" s="585"/>
      <c r="E54" s="585"/>
      <c r="F54" s="585"/>
      <c r="G54" s="585"/>
      <c r="H54" s="585"/>
      <c r="I54" s="585"/>
      <c r="J54" s="202"/>
      <c r="K54" s="202"/>
      <c r="L54" s="202"/>
      <c r="M54" s="202"/>
    </row>
    <row r="55" spans="1:13" ht="15">
      <c r="A55" s="205" t="s">
        <v>46</v>
      </c>
      <c r="B55" s="584"/>
      <c r="C55" s="585"/>
      <c r="D55" s="585"/>
      <c r="E55" s="585"/>
      <c r="F55" s="585"/>
      <c r="G55" s="585"/>
      <c r="H55" s="585"/>
      <c r="I55" s="585"/>
      <c r="J55" s="202"/>
      <c r="K55" s="202"/>
      <c r="L55" s="202"/>
      <c r="M55" s="202"/>
    </row>
    <row r="56" spans="1:13" ht="15">
      <c r="A56" s="205" t="s">
        <v>47</v>
      </c>
      <c r="B56" s="584"/>
      <c r="C56" s="585"/>
      <c r="D56" s="585"/>
      <c r="E56" s="585"/>
      <c r="F56" s="585"/>
      <c r="G56" s="585"/>
      <c r="H56" s="585"/>
      <c r="I56" s="585"/>
      <c r="J56" s="202"/>
      <c r="K56" s="202"/>
      <c r="L56" s="202"/>
      <c r="M56" s="202"/>
    </row>
    <row r="57" spans="1:13" ht="15">
      <c r="A57" s="205" t="s">
        <v>50</v>
      </c>
      <c r="B57" s="584"/>
      <c r="C57" s="585"/>
      <c r="D57" s="585"/>
      <c r="E57" s="585"/>
      <c r="F57" s="585"/>
      <c r="G57" s="585"/>
      <c r="H57" s="585"/>
      <c r="I57" s="585"/>
      <c r="J57" s="202"/>
      <c r="K57" s="202"/>
      <c r="L57" s="202"/>
      <c r="M57" s="202"/>
    </row>
    <row r="58" spans="1:13" ht="15">
      <c r="A58" s="586" t="s">
        <v>48</v>
      </c>
      <c r="B58" s="587"/>
      <c r="C58" s="587"/>
      <c r="D58" s="585"/>
      <c r="E58" s="585"/>
      <c r="F58" s="585"/>
      <c r="G58" s="585"/>
      <c r="H58" s="585"/>
      <c r="I58" s="585"/>
      <c r="J58" s="202"/>
      <c r="K58" s="202"/>
      <c r="L58" s="202"/>
      <c r="M58" s="202"/>
    </row>
    <row r="59" spans="1:13" ht="15">
      <c r="A59" s="205" t="s">
        <v>46</v>
      </c>
      <c r="B59" s="584"/>
      <c r="C59" s="585"/>
      <c r="D59" s="585"/>
      <c r="E59" s="585"/>
      <c r="F59" s="585"/>
      <c r="G59" s="585"/>
      <c r="H59" s="585"/>
      <c r="I59" s="585"/>
      <c r="J59" s="202"/>
      <c r="K59" s="202"/>
      <c r="L59" s="202"/>
      <c r="M59" s="202"/>
    </row>
    <row r="60" spans="1:13" ht="15">
      <c r="A60" s="205" t="s">
        <v>47</v>
      </c>
      <c r="B60" s="584"/>
      <c r="C60" s="585"/>
      <c r="D60" s="585"/>
      <c r="E60" s="585"/>
      <c r="F60" s="585"/>
      <c r="G60" s="585"/>
      <c r="H60" s="585"/>
      <c r="I60" s="585"/>
      <c r="J60" s="202"/>
      <c r="K60" s="202"/>
      <c r="L60" s="202"/>
      <c r="M60" s="202"/>
    </row>
    <row r="61" spans="1:13" ht="15">
      <c r="A61" s="205" t="s">
        <v>274</v>
      </c>
      <c r="B61" s="584"/>
      <c r="C61" s="585"/>
      <c r="D61" s="585"/>
      <c r="E61" s="585"/>
      <c r="F61" s="585"/>
      <c r="G61" s="585"/>
      <c r="H61" s="585"/>
      <c r="I61" s="585"/>
      <c r="J61" s="202"/>
      <c r="K61" s="202"/>
      <c r="L61" s="202"/>
      <c r="M61" s="202"/>
    </row>
    <row r="62" spans="1:14" ht="3" customHeight="1">
      <c r="A62" s="582"/>
      <c r="B62" s="398"/>
      <c r="C62" s="398"/>
      <c r="D62" s="398"/>
      <c r="E62" s="398"/>
      <c r="F62" s="398"/>
      <c r="G62" s="398"/>
      <c r="H62" s="583"/>
      <c r="I62" s="583"/>
      <c r="J62" s="204"/>
      <c r="K62" s="204"/>
      <c r="L62" s="204"/>
      <c r="M62" s="204"/>
      <c r="N62" s="204"/>
    </row>
    <row r="63" spans="1:13" ht="15" customHeight="1">
      <c r="A63" s="588" t="s">
        <v>156</v>
      </c>
      <c r="B63" s="589"/>
      <c r="C63" s="589"/>
      <c r="D63" s="589"/>
      <c r="E63" s="589"/>
      <c r="F63" s="589"/>
      <c r="G63" s="589"/>
      <c r="H63" s="590"/>
      <c r="I63" s="590"/>
      <c r="J63" s="202"/>
      <c r="K63" s="202"/>
      <c r="L63" s="202"/>
      <c r="M63" s="202"/>
    </row>
    <row r="64" spans="1:13" ht="15" customHeight="1">
      <c r="A64" s="591"/>
      <c r="B64" s="592"/>
      <c r="C64" s="592"/>
      <c r="D64" s="592"/>
      <c r="E64" s="592"/>
      <c r="F64" s="592"/>
      <c r="G64" s="592"/>
      <c r="H64" s="593"/>
      <c r="I64" s="593"/>
      <c r="J64" s="202"/>
      <c r="K64" s="202"/>
      <c r="L64" s="202"/>
      <c r="M64" s="202"/>
    </row>
    <row r="65" spans="1:13" ht="15">
      <c r="A65" s="205" t="s">
        <v>272</v>
      </c>
      <c r="B65" s="584"/>
      <c r="C65" s="585"/>
      <c r="D65" s="585"/>
      <c r="E65" s="585"/>
      <c r="F65" s="585"/>
      <c r="G65" s="585"/>
      <c r="H65" s="585"/>
      <c r="I65" s="585"/>
      <c r="J65" s="202"/>
      <c r="K65" s="202"/>
      <c r="L65" s="202"/>
      <c r="M65" s="202"/>
    </row>
    <row r="66" spans="1:13" ht="15">
      <c r="A66" s="205" t="s">
        <v>273</v>
      </c>
      <c r="B66" s="584"/>
      <c r="C66" s="585"/>
      <c r="D66" s="585"/>
      <c r="E66" s="585"/>
      <c r="F66" s="585"/>
      <c r="G66" s="585"/>
      <c r="H66" s="585"/>
      <c r="I66" s="585"/>
      <c r="J66" s="202"/>
      <c r="K66" s="202"/>
      <c r="L66" s="202"/>
      <c r="M66" s="202"/>
    </row>
    <row r="67" spans="1:13" ht="15">
      <c r="A67" s="205" t="s">
        <v>44</v>
      </c>
      <c r="B67" s="584"/>
      <c r="C67" s="585"/>
      <c r="D67" s="585"/>
      <c r="E67" s="585"/>
      <c r="F67" s="585"/>
      <c r="G67" s="585"/>
      <c r="H67" s="585"/>
      <c r="I67" s="585"/>
      <c r="J67" s="202"/>
      <c r="K67" s="202"/>
      <c r="L67" s="202"/>
      <c r="M67" s="202"/>
    </row>
    <row r="68" spans="1:13" ht="15">
      <c r="A68" s="205" t="s">
        <v>45</v>
      </c>
      <c r="B68" s="584"/>
      <c r="C68" s="585"/>
      <c r="D68" s="585"/>
      <c r="E68" s="585"/>
      <c r="F68" s="585"/>
      <c r="G68" s="585"/>
      <c r="H68" s="585"/>
      <c r="I68" s="585"/>
      <c r="J68" s="202"/>
      <c r="K68" s="202"/>
      <c r="L68" s="202"/>
      <c r="M68" s="202"/>
    </row>
    <row r="69" spans="1:13" ht="15">
      <c r="A69" s="205" t="s">
        <v>46</v>
      </c>
      <c r="B69" s="584"/>
      <c r="C69" s="585"/>
      <c r="D69" s="585"/>
      <c r="E69" s="585"/>
      <c r="F69" s="585"/>
      <c r="G69" s="585"/>
      <c r="H69" s="585"/>
      <c r="I69" s="585"/>
      <c r="J69" s="202"/>
      <c r="K69" s="202"/>
      <c r="L69" s="202"/>
      <c r="M69" s="202"/>
    </row>
    <row r="70" spans="1:13" ht="15">
      <c r="A70" s="205" t="s">
        <v>47</v>
      </c>
      <c r="B70" s="584"/>
      <c r="C70" s="585"/>
      <c r="D70" s="585"/>
      <c r="E70" s="585"/>
      <c r="F70" s="585"/>
      <c r="G70" s="585"/>
      <c r="H70" s="585"/>
      <c r="I70" s="585"/>
      <c r="J70" s="202"/>
      <c r="K70" s="202"/>
      <c r="L70" s="202"/>
      <c r="M70" s="202"/>
    </row>
    <row r="71" spans="1:13" ht="15">
      <c r="A71" s="205" t="s">
        <v>50</v>
      </c>
      <c r="B71" s="584"/>
      <c r="C71" s="585"/>
      <c r="D71" s="585"/>
      <c r="E71" s="585"/>
      <c r="F71" s="585"/>
      <c r="G71" s="585"/>
      <c r="H71" s="585"/>
      <c r="I71" s="585"/>
      <c r="J71" s="202"/>
      <c r="K71" s="202"/>
      <c r="L71" s="202"/>
      <c r="M71" s="202"/>
    </row>
    <row r="72" spans="1:13" ht="15">
      <c r="A72" s="586" t="s">
        <v>48</v>
      </c>
      <c r="B72" s="587"/>
      <c r="C72" s="587"/>
      <c r="D72" s="585"/>
      <c r="E72" s="585"/>
      <c r="F72" s="585"/>
      <c r="G72" s="585"/>
      <c r="H72" s="585"/>
      <c r="I72" s="585"/>
      <c r="J72" s="202"/>
      <c r="K72" s="202"/>
      <c r="L72" s="202"/>
      <c r="M72" s="202"/>
    </row>
    <row r="73" spans="1:13" ht="15">
      <c r="A73" s="205" t="s">
        <v>46</v>
      </c>
      <c r="B73" s="584"/>
      <c r="C73" s="585"/>
      <c r="D73" s="585"/>
      <c r="E73" s="585"/>
      <c r="F73" s="585"/>
      <c r="G73" s="585"/>
      <c r="H73" s="585"/>
      <c r="I73" s="585"/>
      <c r="J73" s="202"/>
      <c r="K73" s="202"/>
      <c r="L73" s="202"/>
      <c r="M73" s="202"/>
    </row>
    <row r="74" spans="1:13" ht="15">
      <c r="A74" s="205" t="s">
        <v>47</v>
      </c>
      <c r="B74" s="584"/>
      <c r="C74" s="585"/>
      <c r="D74" s="585"/>
      <c r="E74" s="585"/>
      <c r="F74" s="585"/>
      <c r="G74" s="585"/>
      <c r="H74" s="585"/>
      <c r="I74" s="585"/>
      <c r="J74" s="202"/>
      <c r="K74" s="202"/>
      <c r="L74" s="202"/>
      <c r="M74" s="202"/>
    </row>
    <row r="75" spans="1:13" ht="15">
      <c r="A75" s="205" t="s">
        <v>274</v>
      </c>
      <c r="B75" s="584"/>
      <c r="C75" s="585"/>
      <c r="D75" s="585"/>
      <c r="E75" s="585"/>
      <c r="F75" s="585"/>
      <c r="G75" s="585"/>
      <c r="H75" s="585"/>
      <c r="I75" s="585"/>
      <c r="J75" s="202"/>
      <c r="K75" s="202"/>
      <c r="L75" s="202"/>
      <c r="M75" s="202"/>
    </row>
    <row r="76" spans="1:14" ht="3" customHeight="1">
      <c r="A76" s="582"/>
      <c r="B76" s="398"/>
      <c r="C76" s="398"/>
      <c r="D76" s="398"/>
      <c r="E76" s="398"/>
      <c r="F76" s="398"/>
      <c r="G76" s="398"/>
      <c r="H76" s="583"/>
      <c r="I76" s="583"/>
      <c r="J76" s="204"/>
      <c r="K76" s="204"/>
      <c r="L76" s="204"/>
      <c r="M76" s="204"/>
      <c r="N76" s="204"/>
    </row>
  </sheetData>
  <sheetProtection sheet="1" objects="1" scenarios="1" formatRows="0"/>
  <mergeCells count="82">
    <mergeCell ref="A5:I5"/>
    <mergeCell ref="A6:I6"/>
    <mergeCell ref="A7:I7"/>
    <mergeCell ref="A1:I1"/>
    <mergeCell ref="A3:I3"/>
    <mergeCell ref="A4:I4"/>
    <mergeCell ref="G2:I2"/>
    <mergeCell ref="A2:F2"/>
    <mergeCell ref="A21:I21"/>
    <mergeCell ref="A20:I20"/>
    <mergeCell ref="A16:C16"/>
    <mergeCell ref="B33:I33"/>
    <mergeCell ref="B32:I32"/>
    <mergeCell ref="B31:I31"/>
    <mergeCell ref="D30:I30"/>
    <mergeCell ref="B29:I29"/>
    <mergeCell ref="B28:I28"/>
    <mergeCell ref="B27:I27"/>
    <mergeCell ref="B26:I26"/>
    <mergeCell ref="B25:I25"/>
    <mergeCell ref="B24:I24"/>
    <mergeCell ref="A30:C30"/>
    <mergeCell ref="B23:I23"/>
    <mergeCell ref="A22:I22"/>
    <mergeCell ref="B15:I15"/>
    <mergeCell ref="D16:I16"/>
    <mergeCell ref="B17:I17"/>
    <mergeCell ref="B18:I18"/>
    <mergeCell ref="B19:I19"/>
    <mergeCell ref="B9:I9"/>
    <mergeCell ref="B11:I11"/>
    <mergeCell ref="B12:I12"/>
    <mergeCell ref="B13:I13"/>
    <mergeCell ref="B14:I14"/>
    <mergeCell ref="B10:I10"/>
    <mergeCell ref="A34:I34"/>
    <mergeCell ref="A35:I35"/>
    <mergeCell ref="A36:I36"/>
    <mergeCell ref="B37:I37"/>
    <mergeCell ref="B38:I38"/>
    <mergeCell ref="B39:I39"/>
    <mergeCell ref="B40:I40"/>
    <mergeCell ref="B41:I41"/>
    <mergeCell ref="B42:I42"/>
    <mergeCell ref="B43:I43"/>
    <mergeCell ref="D44:I44"/>
    <mergeCell ref="B45:I45"/>
    <mergeCell ref="B46:I46"/>
    <mergeCell ref="B47:I47"/>
    <mergeCell ref="A48:I48"/>
    <mergeCell ref="A44:C44"/>
    <mergeCell ref="A49:I49"/>
    <mergeCell ref="A50:I50"/>
    <mergeCell ref="B51:I51"/>
    <mergeCell ref="B52:I52"/>
    <mergeCell ref="B53:I53"/>
    <mergeCell ref="A62:I62"/>
    <mergeCell ref="A63:I63"/>
    <mergeCell ref="A64:I64"/>
    <mergeCell ref="B54:I54"/>
    <mergeCell ref="B55:I55"/>
    <mergeCell ref="B56:I56"/>
    <mergeCell ref="B57:I57"/>
    <mergeCell ref="D58:I58"/>
    <mergeCell ref="A58:C58"/>
    <mergeCell ref="B59:I59"/>
    <mergeCell ref="A8:I8"/>
    <mergeCell ref="A76:I76"/>
    <mergeCell ref="B65:I65"/>
    <mergeCell ref="B66:I66"/>
    <mergeCell ref="B67:I67"/>
    <mergeCell ref="B68:I68"/>
    <mergeCell ref="B69:I69"/>
    <mergeCell ref="A72:C72"/>
    <mergeCell ref="B70:I70"/>
    <mergeCell ref="B71:I71"/>
    <mergeCell ref="D72:I72"/>
    <mergeCell ref="B73:I73"/>
    <mergeCell ref="B74:I74"/>
    <mergeCell ref="B75:I75"/>
    <mergeCell ref="B60:I60"/>
    <mergeCell ref="B61:I61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0.7109375" style="57" customWidth="1"/>
    <col min="2" max="2" width="22.7109375" style="57" customWidth="1"/>
    <col min="3" max="4" width="9.7109375" style="57" customWidth="1"/>
    <col min="5" max="7" width="10.421875" style="57" bestFit="1" customWidth="1"/>
    <col min="8" max="16384" width="9.140625" style="57" customWidth="1"/>
  </cols>
  <sheetData>
    <row r="1" spans="1:4" s="290" customFormat="1" ht="21.75" customHeight="1">
      <c r="A1" s="623">
        <f>IF(Planowanie!I86="błąd","Dane dotyczące wydatków zawierają błedy","")</f>
      </c>
      <c r="B1" s="624"/>
      <c r="C1" s="624"/>
      <c r="D1" s="625"/>
    </row>
    <row r="2" spans="1:4" s="58" customFormat="1" ht="15">
      <c r="A2" s="626" t="s">
        <v>331</v>
      </c>
      <c r="B2" s="627"/>
      <c r="C2" s="500"/>
      <c r="D2" s="501"/>
    </row>
    <row r="3" spans="1:4" s="58" customFormat="1" ht="18.75" customHeight="1">
      <c r="A3" s="281">
        <f>IF(listy!Z236=29,"","Kosztorys inne zawiera błędy")</f>
      </c>
      <c r="B3" s="640" t="str">
        <f>IF(Planowanie!I76&gt;"",Planowanie!I76,"Wersja pierwotna")</f>
        <v>Wersja pierwotna</v>
      </c>
      <c r="C3" s="641"/>
      <c r="D3" s="641"/>
    </row>
    <row r="4" spans="1:4" s="58" customFormat="1" ht="30" customHeight="1">
      <c r="A4" s="633">
        <f>Planowanie!B21</f>
        <v>0</v>
      </c>
      <c r="B4" s="634"/>
      <c r="C4" s="634"/>
      <c r="D4" s="634"/>
    </row>
    <row r="5" spans="1:4" s="58" customFormat="1" ht="15" customHeight="1">
      <c r="A5" s="626" t="s">
        <v>282</v>
      </c>
      <c r="B5" s="501"/>
      <c r="C5" s="635">
        <f>Planowanie!B44</f>
        <v>0</v>
      </c>
      <c r="D5" s="636"/>
    </row>
    <row r="6" spans="1:4" s="58" customFormat="1" ht="3" customHeight="1">
      <c r="A6" s="397"/>
      <c r="B6" s="397"/>
      <c r="C6" s="397"/>
      <c r="D6" s="397"/>
    </row>
    <row r="7" spans="1:4" s="58" customFormat="1" ht="15" customHeight="1">
      <c r="A7" s="628">
        <f>IF(listy!E10=2,"","Wypełnienie kolumny koszty (wniosek) oraz wydatki (sprawozdanie) w 4 pierwszych wierszach jest obligatoryjne.")</f>
      </c>
      <c r="B7" s="629"/>
      <c r="C7" s="629"/>
      <c r="D7" s="630"/>
    </row>
    <row r="8" spans="1:4" s="58" customFormat="1" ht="3" customHeight="1">
      <c r="A8" s="637"/>
      <c r="B8" s="638"/>
      <c r="C8" s="638"/>
      <c r="D8" s="639"/>
    </row>
    <row r="9" spans="1:4" s="58" customFormat="1" ht="17.25" customHeight="1">
      <c r="A9" s="631" t="s">
        <v>279</v>
      </c>
      <c r="B9" s="632"/>
      <c r="C9" s="63" t="s">
        <v>276</v>
      </c>
      <c r="D9" s="95" t="s">
        <v>277</v>
      </c>
    </row>
    <row r="10" spans="1:4" s="58" customFormat="1" ht="15" customHeight="1">
      <c r="A10" s="347" t="s">
        <v>281</v>
      </c>
      <c r="B10" s="618"/>
      <c r="C10" s="207">
        <v>0</v>
      </c>
      <c r="D10" s="208">
        <v>0</v>
      </c>
    </row>
    <row r="11" spans="1:4" s="58" customFormat="1" ht="15" customHeight="1">
      <c r="A11" s="347" t="s">
        <v>280</v>
      </c>
      <c r="B11" s="618"/>
      <c r="C11" s="207">
        <v>0</v>
      </c>
      <c r="D11" s="208">
        <v>0</v>
      </c>
    </row>
    <row r="12" spans="1:4" s="58" customFormat="1" ht="15">
      <c r="A12" s="619" t="s">
        <v>157</v>
      </c>
      <c r="B12" s="620"/>
      <c r="C12" s="207">
        <v>0</v>
      </c>
      <c r="D12" s="208">
        <v>0</v>
      </c>
    </row>
    <row r="13" spans="1:4" s="58" customFormat="1" ht="15">
      <c r="A13" s="619" t="s">
        <v>158</v>
      </c>
      <c r="B13" s="620"/>
      <c r="C13" s="207">
        <v>0</v>
      </c>
      <c r="D13" s="208">
        <v>0</v>
      </c>
    </row>
    <row r="14" spans="1:4" s="58" customFormat="1" ht="15">
      <c r="A14" s="621" t="s">
        <v>278</v>
      </c>
      <c r="B14" s="622"/>
      <c r="C14" s="64">
        <f>SUM(C10:C13)</f>
        <v>0</v>
      </c>
      <c r="D14" s="60">
        <f>SUM(D10:D13)</f>
        <v>0</v>
      </c>
    </row>
    <row r="15" spans="1:4" s="58" customFormat="1" ht="3" customHeight="1">
      <c r="A15" s="614"/>
      <c r="B15" s="615"/>
      <c r="C15" s="616"/>
      <c r="D15" s="617"/>
    </row>
    <row r="16" spans="1:4" s="58" customFormat="1" ht="15">
      <c r="A16" s="95" t="s">
        <v>39</v>
      </c>
      <c r="B16" s="62" t="s">
        <v>285</v>
      </c>
      <c r="C16" s="59">
        <f>SUM(C17:C40)</f>
        <v>0</v>
      </c>
      <c r="D16" s="60">
        <f>SUM(D17:D40)</f>
        <v>0</v>
      </c>
    </row>
    <row r="17" spans="1:9" ht="15">
      <c r="A17" s="209"/>
      <c r="B17" s="210"/>
      <c r="C17" s="211"/>
      <c r="D17" s="212"/>
      <c r="E17" s="58"/>
      <c r="H17" s="277"/>
      <c r="I17" s="278"/>
    </row>
    <row r="18" spans="1:9" ht="15">
      <c r="A18" s="209"/>
      <c r="B18" s="210"/>
      <c r="C18" s="211"/>
      <c r="D18" s="212"/>
      <c r="E18" s="58"/>
      <c r="H18" s="277"/>
      <c r="I18" s="278"/>
    </row>
    <row r="19" spans="1:9" ht="15">
      <c r="A19" s="209"/>
      <c r="B19" s="210"/>
      <c r="C19" s="211"/>
      <c r="D19" s="212"/>
      <c r="E19" s="58"/>
      <c r="H19" s="277"/>
      <c r="I19" s="278"/>
    </row>
    <row r="20" spans="1:9" ht="15">
      <c r="A20" s="209"/>
      <c r="B20" s="210"/>
      <c r="C20" s="211"/>
      <c r="D20" s="212"/>
      <c r="E20" s="58"/>
      <c r="H20" s="277"/>
      <c r="I20" s="278"/>
    </row>
    <row r="21" spans="1:9" ht="15">
      <c r="A21" s="209"/>
      <c r="B21" s="210"/>
      <c r="C21" s="211"/>
      <c r="D21" s="212"/>
      <c r="E21" s="58"/>
      <c r="H21" s="277"/>
      <c r="I21" s="278"/>
    </row>
    <row r="22" spans="1:9" ht="15">
      <c r="A22" s="209"/>
      <c r="B22" s="210"/>
      <c r="C22" s="211"/>
      <c r="D22" s="212"/>
      <c r="E22" s="58"/>
      <c r="H22" s="277"/>
      <c r="I22" s="278"/>
    </row>
    <row r="23" spans="1:9" ht="15">
      <c r="A23" s="209"/>
      <c r="B23" s="210"/>
      <c r="C23" s="211"/>
      <c r="D23" s="212"/>
      <c r="E23" s="58"/>
      <c r="H23" s="277"/>
      <c r="I23" s="278"/>
    </row>
    <row r="24" spans="1:9" ht="15">
      <c r="A24" s="209"/>
      <c r="B24" s="210"/>
      <c r="C24" s="211"/>
      <c r="D24" s="212"/>
      <c r="E24" s="58"/>
      <c r="H24" s="277"/>
      <c r="I24" s="278"/>
    </row>
    <row r="25" spans="1:9" ht="15">
      <c r="A25" s="209"/>
      <c r="B25" s="210"/>
      <c r="C25" s="211"/>
      <c r="D25" s="212"/>
      <c r="E25" s="58"/>
      <c r="H25" s="277"/>
      <c r="I25" s="278"/>
    </row>
    <row r="26" spans="1:9" ht="15">
      <c r="A26" s="209"/>
      <c r="B26" s="210"/>
      <c r="C26" s="211"/>
      <c r="D26" s="212"/>
      <c r="E26" s="58"/>
      <c r="H26" s="277"/>
      <c r="I26" s="278"/>
    </row>
    <row r="27" spans="1:11" ht="15">
      <c r="A27" s="209"/>
      <c r="B27" s="210"/>
      <c r="C27" s="211"/>
      <c r="D27" s="212"/>
      <c r="E27" s="58"/>
      <c r="H27" s="277"/>
      <c r="I27" s="278"/>
      <c r="K27" s="115"/>
    </row>
    <row r="28" spans="1:8" ht="15">
      <c r="A28" s="209"/>
      <c r="B28" s="210"/>
      <c r="C28" s="211"/>
      <c r="D28" s="212"/>
      <c r="E28" s="58"/>
      <c r="H28" s="277"/>
    </row>
    <row r="29" spans="1:8" ht="15">
      <c r="A29" s="209"/>
      <c r="B29" s="210"/>
      <c r="C29" s="211"/>
      <c r="D29" s="212"/>
      <c r="E29" s="58"/>
      <c r="H29" s="277"/>
    </row>
    <row r="30" spans="1:8" ht="15">
      <c r="A30" s="209"/>
      <c r="B30" s="210"/>
      <c r="C30" s="211"/>
      <c r="D30" s="212"/>
      <c r="E30" s="58"/>
      <c r="H30" s="277"/>
    </row>
    <row r="31" spans="1:8" ht="15">
      <c r="A31" s="209"/>
      <c r="B31" s="210"/>
      <c r="C31" s="211"/>
      <c r="D31" s="212"/>
      <c r="E31" s="58"/>
      <c r="H31" s="277"/>
    </row>
    <row r="32" spans="1:8" ht="15">
      <c r="A32" s="209"/>
      <c r="B32" s="213"/>
      <c r="C32" s="211"/>
      <c r="D32" s="212"/>
      <c r="E32" s="58"/>
      <c r="H32" s="277"/>
    </row>
    <row r="33" spans="1:4" ht="15">
      <c r="A33" s="214"/>
      <c r="B33" s="213"/>
      <c r="C33" s="215"/>
      <c r="D33" s="212"/>
    </row>
    <row r="34" spans="1:4" ht="15">
      <c r="A34" s="214"/>
      <c r="B34" s="213"/>
      <c r="C34" s="215"/>
      <c r="D34" s="212"/>
    </row>
    <row r="35" spans="1:4" ht="15">
      <c r="A35" s="214"/>
      <c r="B35" s="213"/>
      <c r="C35" s="215"/>
      <c r="D35" s="212"/>
    </row>
    <row r="36" spans="1:4" ht="15">
      <c r="A36" s="214"/>
      <c r="B36" s="213"/>
      <c r="C36" s="215"/>
      <c r="D36" s="212"/>
    </row>
    <row r="37" spans="1:5" ht="15">
      <c r="A37" s="214"/>
      <c r="B37" s="213"/>
      <c r="C37" s="215"/>
      <c r="D37" s="212"/>
      <c r="E37" s="61"/>
    </row>
    <row r="38" spans="1:4" ht="15">
      <c r="A38" s="214"/>
      <c r="B38" s="213"/>
      <c r="C38" s="215"/>
      <c r="D38" s="212"/>
    </row>
    <row r="39" spans="1:4" ht="15">
      <c r="A39" s="214"/>
      <c r="B39" s="213"/>
      <c r="C39" s="215"/>
      <c r="D39" s="212"/>
    </row>
    <row r="40" spans="1:4" ht="15">
      <c r="A40" s="214"/>
      <c r="B40" s="213"/>
      <c r="C40" s="215"/>
      <c r="D40" s="212"/>
    </row>
    <row r="41" spans="1:4" ht="15" customHeight="1">
      <c r="A41" s="611"/>
      <c r="B41" s="612"/>
      <c r="C41" s="612"/>
      <c r="D41" s="613"/>
    </row>
  </sheetData>
  <sheetProtection sheet="1" objects="1" scenarios="1" formatRows="0"/>
  <mergeCells count="17">
    <mergeCell ref="A1:D1"/>
    <mergeCell ref="A2:D2"/>
    <mergeCell ref="A7:D7"/>
    <mergeCell ref="A9:B9"/>
    <mergeCell ref="A4:D4"/>
    <mergeCell ref="A5:B5"/>
    <mergeCell ref="C5:D5"/>
    <mergeCell ref="A8:D8"/>
    <mergeCell ref="B3:D3"/>
    <mergeCell ref="A41:D41"/>
    <mergeCell ref="A15:D15"/>
    <mergeCell ref="A6:D6"/>
    <mergeCell ref="A10:B10"/>
    <mergeCell ref="A11:B11"/>
    <mergeCell ref="A12:B12"/>
    <mergeCell ref="A13:B13"/>
    <mergeCell ref="A14:B1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17.8515625" style="57" customWidth="1"/>
    <col min="2" max="2" width="15.8515625" style="57" customWidth="1"/>
    <col min="3" max="3" width="7.140625" style="57" customWidth="1"/>
    <col min="4" max="4" width="3.57421875" style="57" customWidth="1"/>
    <col min="5" max="5" width="3.7109375" style="57" customWidth="1"/>
    <col min="6" max="6" width="18.28125" style="57" customWidth="1"/>
    <col min="7" max="9" width="9.7109375" style="57" customWidth="1"/>
    <col min="10" max="10" width="11.421875" style="57" customWidth="1"/>
    <col min="11" max="11" width="11.00390625" style="57" customWidth="1"/>
    <col min="12" max="12" width="11.140625" style="57" customWidth="1"/>
    <col min="13" max="13" width="6.421875" style="57" customWidth="1"/>
    <col min="14" max="14" width="6.57421875" style="57" customWidth="1"/>
    <col min="15" max="16" width="6.8515625" style="57" customWidth="1"/>
    <col min="17" max="17" width="7.140625" style="57" customWidth="1"/>
    <col min="18" max="16384" width="9.140625" style="57" customWidth="1"/>
  </cols>
  <sheetData>
    <row r="1" spans="1:9" ht="15">
      <c r="A1" s="644" t="s">
        <v>332</v>
      </c>
      <c r="B1" s="644"/>
      <c r="C1" s="644"/>
      <c r="D1" s="644"/>
      <c r="E1" s="644"/>
      <c r="F1" s="644"/>
      <c r="G1" s="644"/>
      <c r="H1" s="644"/>
      <c r="I1" s="644"/>
    </row>
    <row r="2" spans="1:9" ht="18.75" customHeight="1">
      <c r="A2" s="609" t="str">
        <f>IF(listy!X245=3,"","Kosztorys zawiera błędy")</f>
        <v>Kosztorys zawiera błędy</v>
      </c>
      <c r="B2" s="610"/>
      <c r="C2" s="610"/>
      <c r="D2" s="610"/>
      <c r="E2" s="610"/>
      <c r="F2" s="610"/>
      <c r="G2" s="659" t="str">
        <f>IF(Planowanie!N75&gt;"",Planowanie!N75,"Wersja pierwotna")</f>
        <v>Wersja pierwotna</v>
      </c>
      <c r="H2" s="660"/>
      <c r="I2" s="660"/>
    </row>
    <row r="3" spans="1:9" s="114" customFormat="1" ht="18" customHeight="1">
      <c r="A3" s="654" t="s">
        <v>145</v>
      </c>
      <c r="B3" s="655"/>
      <c r="C3" s="655"/>
      <c r="D3" s="655"/>
      <c r="E3" s="655"/>
      <c r="F3" s="656">
        <f>Planowanie!B44</f>
        <v>0</v>
      </c>
      <c r="G3" s="657"/>
      <c r="H3" s="657"/>
      <c r="I3" s="658"/>
    </row>
    <row r="4" spans="1:10" ht="3" customHeight="1">
      <c r="A4" s="372" t="s">
        <v>133</v>
      </c>
      <c r="B4" s="647"/>
      <c r="C4" s="647"/>
      <c r="D4" s="647"/>
      <c r="E4" s="647"/>
      <c r="F4" s="647"/>
      <c r="G4" s="647"/>
      <c r="H4" s="647"/>
      <c r="I4" s="647"/>
      <c r="J4" s="115"/>
    </row>
    <row r="5" spans="1:9" ht="15.75" customHeight="1">
      <c r="A5" s="361" t="s">
        <v>43</v>
      </c>
      <c r="B5" s="362"/>
      <c r="C5" s="362"/>
      <c r="D5" s="362"/>
      <c r="E5" s="362"/>
      <c r="F5" s="362"/>
      <c r="G5" s="362"/>
      <c r="H5" s="362"/>
      <c r="I5" s="363"/>
    </row>
    <row r="6" spans="1:9" ht="3" customHeight="1">
      <c r="A6" s="371"/>
      <c r="B6" s="372"/>
      <c r="C6" s="372"/>
      <c r="D6" s="372"/>
      <c r="E6" s="372"/>
      <c r="F6" s="372"/>
      <c r="G6" s="372"/>
      <c r="H6" s="372"/>
      <c r="I6" s="372"/>
    </row>
    <row r="7" spans="1:9" ht="15" customHeight="1">
      <c r="A7" s="373" t="s">
        <v>8</v>
      </c>
      <c r="B7" s="374"/>
      <c r="C7" s="374"/>
      <c r="D7" s="374"/>
      <c r="E7" s="374"/>
      <c r="F7" s="374"/>
      <c r="G7" s="374"/>
      <c r="H7" s="374"/>
      <c r="I7" s="374"/>
    </row>
    <row r="8" spans="1:9" ht="30" customHeight="1">
      <c r="A8" s="645">
        <f>Program!A6</f>
        <v>0</v>
      </c>
      <c r="B8" s="646"/>
      <c r="C8" s="646"/>
      <c r="D8" s="646"/>
      <c r="E8" s="646"/>
      <c r="F8" s="646"/>
      <c r="G8" s="646"/>
      <c r="H8" s="646"/>
      <c r="I8" s="646"/>
    </row>
    <row r="9" spans="1:9" s="128" customFormat="1" ht="15">
      <c r="A9" s="651" t="s">
        <v>69</v>
      </c>
      <c r="B9" s="652"/>
      <c r="C9" s="652"/>
      <c r="D9" s="652"/>
      <c r="E9" s="652"/>
      <c r="F9" s="653"/>
      <c r="G9" s="216" t="s">
        <v>11</v>
      </c>
      <c r="H9" s="216" t="s">
        <v>10</v>
      </c>
      <c r="I9" s="217" t="s">
        <v>134</v>
      </c>
    </row>
    <row r="10" spans="1:9" s="128" customFormat="1" ht="15">
      <c r="A10" s="648">
        <f>Planowanie!B33</f>
      </c>
      <c r="B10" s="649"/>
      <c r="C10" s="649"/>
      <c r="D10" s="649"/>
      <c r="E10" s="649"/>
      <c r="F10" s="650"/>
      <c r="G10" s="218">
        <f>listy!B244</f>
        <v>0</v>
      </c>
      <c r="H10" s="219">
        <f>listy!F244</f>
        <v>0</v>
      </c>
      <c r="I10" s="219">
        <f>SUM(G10:H10)</f>
        <v>0</v>
      </c>
    </row>
    <row r="11" spans="1:9" s="128" customFormat="1" ht="15">
      <c r="A11" s="648">
        <f>Planowanie!B34</f>
      </c>
      <c r="B11" s="649"/>
      <c r="C11" s="649"/>
      <c r="D11" s="649"/>
      <c r="E11" s="649"/>
      <c r="F11" s="650"/>
      <c r="G11" s="218">
        <f>listy!C244</f>
        <v>0</v>
      </c>
      <c r="H11" s="219">
        <f>listy!G244</f>
        <v>0</v>
      </c>
      <c r="I11" s="219">
        <f>SUM(G11:H11)</f>
        <v>0</v>
      </c>
    </row>
    <row r="12" spans="1:9" s="128" customFormat="1" ht="15">
      <c r="A12" s="648">
        <f>Planowanie!B35</f>
      </c>
      <c r="B12" s="649"/>
      <c r="C12" s="649"/>
      <c r="D12" s="649"/>
      <c r="E12" s="649"/>
      <c r="F12" s="650"/>
      <c r="G12" s="218">
        <f>listy!D244</f>
        <v>0</v>
      </c>
      <c r="H12" s="219">
        <f>listy!H244</f>
        <v>0</v>
      </c>
      <c r="I12" s="219">
        <f>SUM(G12:H12)</f>
        <v>0</v>
      </c>
    </row>
    <row r="13" spans="1:9" s="128" customFormat="1" ht="15">
      <c r="A13" s="648">
        <f>Planowanie!B36</f>
      </c>
      <c r="B13" s="649"/>
      <c r="C13" s="649"/>
      <c r="D13" s="649"/>
      <c r="E13" s="649"/>
      <c r="F13" s="650"/>
      <c r="G13" s="218">
        <f>listy!E244</f>
        <v>0</v>
      </c>
      <c r="H13" s="219">
        <f>listy!I244</f>
        <v>0</v>
      </c>
      <c r="I13" s="219">
        <f>SUM(G13:H13)</f>
        <v>0</v>
      </c>
    </row>
    <row r="14" spans="1:9" s="128" customFormat="1" ht="15">
      <c r="A14" s="648">
        <f>IF(Planowanie!B39&gt;"","INNE:","")</f>
      </c>
      <c r="B14" s="649"/>
      <c r="C14" s="649"/>
      <c r="D14" s="649"/>
      <c r="E14" s="649"/>
      <c r="F14" s="650"/>
      <c r="G14" s="218">
        <v>0</v>
      </c>
      <c r="H14" s="219">
        <f>'Kosztorys inne (zał.2)'!C16</f>
        <v>0</v>
      </c>
      <c r="I14" s="219">
        <f>SUM(G14:H14)</f>
        <v>0</v>
      </c>
    </row>
    <row r="15" spans="1:9" s="128" customFormat="1" ht="15">
      <c r="A15" s="648" t="s">
        <v>73</v>
      </c>
      <c r="B15" s="649"/>
      <c r="C15" s="649"/>
      <c r="D15" s="649"/>
      <c r="E15" s="649"/>
      <c r="F15" s="650"/>
      <c r="G15" s="220">
        <f>SUM(G10:G14)</f>
        <v>0</v>
      </c>
      <c r="H15" s="220">
        <f>SUM(H10:H14)</f>
        <v>0</v>
      </c>
      <c r="I15" s="220">
        <f>SUM(I10:I14)</f>
        <v>0</v>
      </c>
    </row>
    <row r="16" spans="1:9" s="128" customFormat="1" ht="3" customHeight="1">
      <c r="A16" s="661">
        <f>IF('Kosztorys inne (zał.2)'!C8&gt;0,"INNE:","")</f>
      </c>
      <c r="B16" s="662"/>
      <c r="C16" s="662"/>
      <c r="D16" s="662"/>
      <c r="E16" s="662"/>
      <c r="F16" s="662"/>
      <c r="G16" s="662"/>
      <c r="H16" s="662"/>
      <c r="I16" s="663"/>
    </row>
    <row r="17" spans="1:9" s="128" customFormat="1" ht="15">
      <c r="A17" s="221" t="s">
        <v>41</v>
      </c>
      <c r="B17" s="664" t="s">
        <v>39</v>
      </c>
      <c r="C17" s="664"/>
      <c r="D17" s="664"/>
      <c r="E17" s="664" t="s">
        <v>284</v>
      </c>
      <c r="F17" s="664"/>
      <c r="G17" s="665" t="s">
        <v>268</v>
      </c>
      <c r="H17" s="665"/>
      <c r="I17" s="665"/>
    </row>
    <row r="18" spans="1:9" s="128" customFormat="1" ht="15">
      <c r="A18" s="10"/>
      <c r="B18" s="642"/>
      <c r="C18" s="642"/>
      <c r="D18" s="642"/>
      <c r="E18" s="643"/>
      <c r="F18" s="643"/>
      <c r="G18" s="11"/>
      <c r="H18" s="11"/>
      <c r="I18" s="222">
        <f aca="true" t="shared" si="0" ref="I18:I82">SUM(G18:H18)</f>
        <v>0</v>
      </c>
    </row>
    <row r="19" spans="1:9" s="128" customFormat="1" ht="15" customHeight="1">
      <c r="A19" s="10"/>
      <c r="B19" s="642"/>
      <c r="C19" s="642"/>
      <c r="D19" s="642"/>
      <c r="E19" s="643"/>
      <c r="F19" s="643"/>
      <c r="G19" s="12"/>
      <c r="H19" s="12"/>
      <c r="I19" s="222">
        <f t="shared" si="0"/>
        <v>0</v>
      </c>
    </row>
    <row r="20" spans="1:9" s="128" customFormat="1" ht="15">
      <c r="A20" s="10"/>
      <c r="B20" s="642"/>
      <c r="C20" s="642"/>
      <c r="D20" s="642"/>
      <c r="E20" s="643"/>
      <c r="F20" s="643"/>
      <c r="G20" s="12"/>
      <c r="H20" s="12"/>
      <c r="I20" s="222">
        <f t="shared" si="0"/>
        <v>0</v>
      </c>
    </row>
    <row r="21" spans="1:9" s="128" customFormat="1" ht="15">
      <c r="A21" s="10"/>
      <c r="B21" s="642"/>
      <c r="C21" s="642"/>
      <c r="D21" s="642"/>
      <c r="E21" s="643"/>
      <c r="F21" s="643"/>
      <c r="G21" s="12"/>
      <c r="H21" s="12"/>
      <c r="I21" s="222">
        <f t="shared" si="0"/>
        <v>0</v>
      </c>
    </row>
    <row r="22" spans="1:9" s="128" customFormat="1" ht="15">
      <c r="A22" s="10"/>
      <c r="B22" s="642"/>
      <c r="C22" s="642"/>
      <c r="D22" s="642"/>
      <c r="E22" s="643"/>
      <c r="F22" s="643"/>
      <c r="G22" s="12"/>
      <c r="H22" s="12"/>
      <c r="I22" s="222">
        <f t="shared" si="0"/>
        <v>0</v>
      </c>
    </row>
    <row r="23" spans="1:9" s="128" customFormat="1" ht="15">
      <c r="A23" s="10"/>
      <c r="B23" s="642"/>
      <c r="C23" s="642"/>
      <c r="D23" s="642"/>
      <c r="E23" s="643"/>
      <c r="F23" s="643"/>
      <c r="G23" s="12"/>
      <c r="H23" s="12"/>
      <c r="I23" s="222">
        <f t="shared" si="0"/>
        <v>0</v>
      </c>
    </row>
    <row r="24" spans="1:15" ht="15">
      <c r="A24" s="10"/>
      <c r="B24" s="642"/>
      <c r="C24" s="642"/>
      <c r="D24" s="642"/>
      <c r="E24" s="643"/>
      <c r="F24" s="643"/>
      <c r="G24" s="12"/>
      <c r="H24" s="12"/>
      <c r="I24" s="39">
        <f t="shared" si="0"/>
        <v>0</v>
      </c>
      <c r="J24" s="128"/>
      <c r="K24" s="128"/>
      <c r="L24" s="128"/>
      <c r="M24" s="128"/>
      <c r="N24" s="128"/>
      <c r="O24" s="128"/>
    </row>
    <row r="25" spans="1:15" ht="15">
      <c r="A25" s="10"/>
      <c r="B25" s="642"/>
      <c r="C25" s="642"/>
      <c r="D25" s="642"/>
      <c r="E25" s="643"/>
      <c r="F25" s="643"/>
      <c r="G25" s="12"/>
      <c r="H25" s="12"/>
      <c r="I25" s="39">
        <f t="shared" si="0"/>
        <v>0</v>
      </c>
      <c r="J25" s="128"/>
      <c r="K25" s="128"/>
      <c r="L25" s="128"/>
      <c r="M25" s="128"/>
      <c r="N25" s="128"/>
      <c r="O25" s="128"/>
    </row>
    <row r="26" spans="1:17" ht="15">
      <c r="A26" s="10"/>
      <c r="B26" s="642"/>
      <c r="C26" s="642"/>
      <c r="D26" s="642"/>
      <c r="E26" s="643"/>
      <c r="F26" s="643"/>
      <c r="G26" s="12"/>
      <c r="H26" s="13"/>
      <c r="I26" s="39">
        <f t="shared" si="0"/>
        <v>0</v>
      </c>
      <c r="J26" s="128"/>
      <c r="K26" s="128"/>
      <c r="L26" s="128"/>
      <c r="M26" s="128"/>
      <c r="N26" s="128"/>
      <c r="O26" s="128"/>
      <c r="Q26" s="144"/>
    </row>
    <row r="27" spans="1:15" ht="15">
      <c r="A27" s="10"/>
      <c r="B27" s="642"/>
      <c r="C27" s="642"/>
      <c r="D27" s="642"/>
      <c r="E27" s="643"/>
      <c r="F27" s="643"/>
      <c r="G27" s="12"/>
      <c r="H27" s="12"/>
      <c r="I27" s="39">
        <f t="shared" si="0"/>
        <v>0</v>
      </c>
      <c r="J27" s="128"/>
      <c r="K27" s="128"/>
      <c r="L27" s="128"/>
      <c r="M27" s="128"/>
      <c r="N27" s="128"/>
      <c r="O27" s="128"/>
    </row>
    <row r="28" spans="1:15" ht="15">
      <c r="A28" s="10"/>
      <c r="B28" s="642"/>
      <c r="C28" s="642"/>
      <c r="D28" s="642"/>
      <c r="E28" s="643"/>
      <c r="F28" s="643"/>
      <c r="G28" s="12"/>
      <c r="H28" s="12"/>
      <c r="I28" s="39">
        <f t="shared" si="0"/>
        <v>0</v>
      </c>
      <c r="J28" s="128"/>
      <c r="K28" s="128"/>
      <c r="L28" s="128"/>
      <c r="M28" s="128"/>
      <c r="N28" s="128"/>
      <c r="O28" s="128"/>
    </row>
    <row r="29" spans="1:15" ht="15">
      <c r="A29" s="10"/>
      <c r="B29" s="642"/>
      <c r="C29" s="642"/>
      <c r="D29" s="642"/>
      <c r="E29" s="643"/>
      <c r="F29" s="643"/>
      <c r="G29" s="12"/>
      <c r="H29" s="12"/>
      <c r="I29" s="39">
        <f t="shared" si="0"/>
        <v>0</v>
      </c>
      <c r="J29" s="128"/>
      <c r="K29" s="128"/>
      <c r="L29" s="128"/>
      <c r="M29" s="128"/>
      <c r="N29" s="128"/>
      <c r="O29" s="128"/>
    </row>
    <row r="30" spans="1:15" ht="15">
      <c r="A30" s="10"/>
      <c r="B30" s="642"/>
      <c r="C30" s="642"/>
      <c r="D30" s="642"/>
      <c r="E30" s="643"/>
      <c r="F30" s="643"/>
      <c r="G30" s="12"/>
      <c r="H30" s="12"/>
      <c r="I30" s="39">
        <f t="shared" si="0"/>
        <v>0</v>
      </c>
      <c r="J30" s="128"/>
      <c r="K30" s="128"/>
      <c r="L30" s="128"/>
      <c r="M30" s="128"/>
      <c r="N30" s="128"/>
      <c r="O30" s="128"/>
    </row>
    <row r="31" spans="1:13" ht="15">
      <c r="A31" s="10"/>
      <c r="B31" s="642"/>
      <c r="C31" s="642"/>
      <c r="D31" s="642"/>
      <c r="E31" s="643"/>
      <c r="F31" s="643"/>
      <c r="G31" s="12"/>
      <c r="H31" s="12"/>
      <c r="I31" s="39">
        <f t="shared" si="0"/>
        <v>0</v>
      </c>
      <c r="J31" s="128"/>
      <c r="K31" s="128"/>
      <c r="L31" s="128"/>
      <c r="M31" s="128"/>
    </row>
    <row r="32" spans="1:13" ht="15">
      <c r="A32" s="10"/>
      <c r="B32" s="642"/>
      <c r="C32" s="642"/>
      <c r="D32" s="642"/>
      <c r="E32" s="643"/>
      <c r="F32" s="643"/>
      <c r="G32" s="12"/>
      <c r="H32" s="12"/>
      <c r="I32" s="39">
        <f t="shared" si="0"/>
        <v>0</v>
      </c>
      <c r="J32" s="128"/>
      <c r="K32" s="128"/>
      <c r="L32" s="128"/>
      <c r="M32" s="128"/>
    </row>
    <row r="33" spans="1:13" ht="15">
      <c r="A33" s="10"/>
      <c r="B33" s="642"/>
      <c r="C33" s="642"/>
      <c r="D33" s="642"/>
      <c r="E33" s="643"/>
      <c r="F33" s="643"/>
      <c r="G33" s="12"/>
      <c r="H33" s="12"/>
      <c r="I33" s="39">
        <f t="shared" si="0"/>
        <v>0</v>
      </c>
      <c r="J33" s="128"/>
      <c r="K33" s="128"/>
      <c r="L33" s="128"/>
      <c r="M33" s="128"/>
    </row>
    <row r="34" spans="1:13" ht="15">
      <c r="A34" s="10"/>
      <c r="B34" s="642"/>
      <c r="C34" s="642"/>
      <c r="D34" s="642"/>
      <c r="E34" s="643"/>
      <c r="F34" s="643"/>
      <c r="G34" s="12"/>
      <c r="H34" s="12"/>
      <c r="I34" s="39">
        <f t="shared" si="0"/>
        <v>0</v>
      </c>
      <c r="J34" s="128"/>
      <c r="K34" s="128"/>
      <c r="L34" s="128"/>
      <c r="M34" s="128"/>
    </row>
    <row r="35" spans="1:13" ht="15">
      <c r="A35" s="10"/>
      <c r="B35" s="642"/>
      <c r="C35" s="642"/>
      <c r="D35" s="642"/>
      <c r="E35" s="643"/>
      <c r="F35" s="643"/>
      <c r="G35" s="12"/>
      <c r="H35" s="12"/>
      <c r="I35" s="39">
        <f t="shared" si="0"/>
        <v>0</v>
      </c>
      <c r="J35" s="128"/>
      <c r="K35" s="128"/>
      <c r="L35" s="128"/>
      <c r="M35" s="128"/>
    </row>
    <row r="36" spans="1:13" ht="15">
      <c r="A36" s="10"/>
      <c r="B36" s="642"/>
      <c r="C36" s="642"/>
      <c r="D36" s="642"/>
      <c r="E36" s="643"/>
      <c r="F36" s="643"/>
      <c r="G36" s="12"/>
      <c r="H36" s="12"/>
      <c r="I36" s="39">
        <f t="shared" si="0"/>
        <v>0</v>
      </c>
      <c r="J36" s="128"/>
      <c r="K36" s="128"/>
      <c r="L36" s="128"/>
      <c r="M36" s="128"/>
    </row>
    <row r="37" spans="1:13" ht="15">
      <c r="A37" s="10"/>
      <c r="B37" s="642"/>
      <c r="C37" s="642"/>
      <c r="D37" s="642"/>
      <c r="E37" s="643"/>
      <c r="F37" s="643"/>
      <c r="G37" s="12"/>
      <c r="H37" s="12"/>
      <c r="I37" s="39">
        <f t="shared" si="0"/>
        <v>0</v>
      </c>
      <c r="J37" s="128"/>
      <c r="K37" s="128"/>
      <c r="L37" s="128"/>
      <c r="M37" s="128"/>
    </row>
    <row r="38" spans="1:13" ht="15">
      <c r="A38" s="10"/>
      <c r="B38" s="642"/>
      <c r="C38" s="642"/>
      <c r="D38" s="642"/>
      <c r="E38" s="643"/>
      <c r="F38" s="643"/>
      <c r="G38" s="12"/>
      <c r="H38" s="12"/>
      <c r="I38" s="39">
        <f t="shared" si="0"/>
        <v>0</v>
      </c>
      <c r="J38" s="128"/>
      <c r="K38" s="128"/>
      <c r="L38" s="128"/>
      <c r="M38" s="128"/>
    </row>
    <row r="39" spans="1:13" ht="15">
      <c r="A39" s="10"/>
      <c r="B39" s="642"/>
      <c r="C39" s="642"/>
      <c r="D39" s="642"/>
      <c r="E39" s="643"/>
      <c r="F39" s="643"/>
      <c r="G39" s="12"/>
      <c r="H39" s="12"/>
      <c r="I39" s="39">
        <f t="shared" si="0"/>
        <v>0</v>
      </c>
      <c r="J39" s="128"/>
      <c r="K39" s="128"/>
      <c r="L39" s="128"/>
      <c r="M39" s="128"/>
    </row>
    <row r="40" spans="1:13" ht="15">
      <c r="A40" s="10"/>
      <c r="B40" s="642"/>
      <c r="C40" s="642"/>
      <c r="D40" s="642"/>
      <c r="E40" s="643"/>
      <c r="F40" s="643"/>
      <c r="G40" s="12"/>
      <c r="H40" s="12"/>
      <c r="I40" s="39">
        <f t="shared" si="0"/>
        <v>0</v>
      </c>
      <c r="J40" s="128"/>
      <c r="K40" s="128"/>
      <c r="L40" s="128"/>
      <c r="M40" s="128"/>
    </row>
    <row r="41" spans="1:13" ht="15">
      <c r="A41" s="10"/>
      <c r="B41" s="642"/>
      <c r="C41" s="642"/>
      <c r="D41" s="642"/>
      <c r="E41" s="643"/>
      <c r="F41" s="643"/>
      <c r="G41" s="12"/>
      <c r="H41" s="12"/>
      <c r="I41" s="39">
        <f t="shared" si="0"/>
        <v>0</v>
      </c>
      <c r="J41" s="128"/>
      <c r="K41" s="128"/>
      <c r="L41" s="128"/>
      <c r="M41" s="128"/>
    </row>
    <row r="42" spans="1:13" ht="15">
      <c r="A42" s="10"/>
      <c r="B42" s="642"/>
      <c r="C42" s="642"/>
      <c r="D42" s="642"/>
      <c r="E42" s="643"/>
      <c r="F42" s="643"/>
      <c r="G42" s="12"/>
      <c r="H42" s="12"/>
      <c r="I42" s="39">
        <f t="shared" si="0"/>
        <v>0</v>
      </c>
      <c r="J42" s="128"/>
      <c r="K42" s="128"/>
      <c r="L42" s="128"/>
      <c r="M42" s="128"/>
    </row>
    <row r="43" spans="1:13" ht="15">
      <c r="A43" s="10"/>
      <c r="B43" s="642"/>
      <c r="C43" s="642"/>
      <c r="D43" s="642"/>
      <c r="E43" s="643"/>
      <c r="F43" s="643"/>
      <c r="G43" s="12"/>
      <c r="H43" s="12"/>
      <c r="I43" s="39">
        <f t="shared" si="0"/>
        <v>0</v>
      </c>
      <c r="J43" s="128"/>
      <c r="K43" s="128"/>
      <c r="L43" s="128"/>
      <c r="M43" s="128"/>
    </row>
    <row r="44" spans="1:13" ht="15">
      <c r="A44" s="10"/>
      <c r="B44" s="642"/>
      <c r="C44" s="642"/>
      <c r="D44" s="642"/>
      <c r="E44" s="643"/>
      <c r="F44" s="643"/>
      <c r="G44" s="12"/>
      <c r="H44" s="12"/>
      <c r="I44" s="39">
        <f t="shared" si="0"/>
        <v>0</v>
      </c>
      <c r="J44" s="128"/>
      <c r="K44" s="128"/>
      <c r="L44" s="128"/>
      <c r="M44" s="128"/>
    </row>
    <row r="45" spans="1:13" ht="15">
      <c r="A45" s="10"/>
      <c r="B45" s="642"/>
      <c r="C45" s="642"/>
      <c r="D45" s="642"/>
      <c r="E45" s="643"/>
      <c r="F45" s="643"/>
      <c r="G45" s="12"/>
      <c r="H45" s="12"/>
      <c r="I45" s="39">
        <f t="shared" si="0"/>
        <v>0</v>
      </c>
      <c r="J45" s="128"/>
      <c r="K45" s="128"/>
      <c r="L45" s="128"/>
      <c r="M45" s="128"/>
    </row>
    <row r="46" spans="1:13" ht="15">
      <c r="A46" s="10"/>
      <c r="B46" s="642"/>
      <c r="C46" s="642"/>
      <c r="D46" s="642"/>
      <c r="E46" s="643"/>
      <c r="F46" s="643"/>
      <c r="G46" s="12"/>
      <c r="H46" s="12"/>
      <c r="I46" s="39">
        <f t="shared" si="0"/>
        <v>0</v>
      </c>
      <c r="J46" s="128"/>
      <c r="K46" s="128"/>
      <c r="L46" s="128"/>
      <c r="M46" s="128"/>
    </row>
    <row r="47" spans="1:13" ht="15">
      <c r="A47" s="10"/>
      <c r="B47" s="642"/>
      <c r="C47" s="642"/>
      <c r="D47" s="642"/>
      <c r="E47" s="643"/>
      <c r="F47" s="643"/>
      <c r="G47" s="12"/>
      <c r="H47" s="12"/>
      <c r="I47" s="39">
        <f t="shared" si="0"/>
        <v>0</v>
      </c>
      <c r="J47" s="128"/>
      <c r="K47" s="128"/>
      <c r="L47" s="128"/>
      <c r="M47" s="128"/>
    </row>
    <row r="48" spans="1:13" ht="15">
      <c r="A48" s="10"/>
      <c r="B48" s="642"/>
      <c r="C48" s="642"/>
      <c r="D48" s="642"/>
      <c r="E48" s="643"/>
      <c r="F48" s="643"/>
      <c r="G48" s="12"/>
      <c r="H48" s="12"/>
      <c r="I48" s="39">
        <f t="shared" si="0"/>
        <v>0</v>
      </c>
      <c r="J48" s="128"/>
      <c r="K48" s="128"/>
      <c r="L48" s="128"/>
      <c r="M48" s="128"/>
    </row>
    <row r="49" spans="1:13" ht="15">
      <c r="A49" s="10"/>
      <c r="B49" s="642"/>
      <c r="C49" s="642"/>
      <c r="D49" s="642"/>
      <c r="E49" s="643"/>
      <c r="F49" s="643"/>
      <c r="G49" s="12"/>
      <c r="H49" s="12"/>
      <c r="I49" s="39">
        <f t="shared" si="0"/>
        <v>0</v>
      </c>
      <c r="J49" s="128"/>
      <c r="K49" s="128"/>
      <c r="L49" s="128"/>
      <c r="M49" s="128"/>
    </row>
    <row r="50" spans="1:13" ht="15">
      <c r="A50" s="10"/>
      <c r="B50" s="642"/>
      <c r="C50" s="642"/>
      <c r="D50" s="642"/>
      <c r="E50" s="643"/>
      <c r="F50" s="643"/>
      <c r="G50" s="12"/>
      <c r="H50" s="12"/>
      <c r="I50" s="39">
        <f t="shared" si="0"/>
        <v>0</v>
      </c>
      <c r="J50" s="128"/>
      <c r="K50" s="128"/>
      <c r="L50" s="128"/>
      <c r="M50" s="128"/>
    </row>
    <row r="51" spans="1:13" ht="15">
      <c r="A51" s="10"/>
      <c r="B51" s="642"/>
      <c r="C51" s="642"/>
      <c r="D51" s="642"/>
      <c r="E51" s="643"/>
      <c r="F51" s="643"/>
      <c r="G51" s="12"/>
      <c r="H51" s="12"/>
      <c r="I51" s="39">
        <f t="shared" si="0"/>
        <v>0</v>
      </c>
      <c r="J51" s="128"/>
      <c r="K51" s="128"/>
      <c r="L51" s="128"/>
      <c r="M51" s="128"/>
    </row>
    <row r="52" spans="1:13" ht="15">
      <c r="A52" s="10"/>
      <c r="B52" s="642"/>
      <c r="C52" s="642"/>
      <c r="D52" s="642"/>
      <c r="E52" s="643"/>
      <c r="F52" s="643"/>
      <c r="G52" s="12"/>
      <c r="H52" s="12"/>
      <c r="I52" s="39">
        <f t="shared" si="0"/>
        <v>0</v>
      </c>
      <c r="J52" s="128"/>
      <c r="K52" s="128"/>
      <c r="L52" s="128"/>
      <c r="M52" s="128"/>
    </row>
    <row r="53" spans="1:13" ht="15">
      <c r="A53" s="10"/>
      <c r="B53" s="642"/>
      <c r="C53" s="642"/>
      <c r="D53" s="642"/>
      <c r="E53" s="643"/>
      <c r="F53" s="643"/>
      <c r="G53" s="12"/>
      <c r="H53" s="12"/>
      <c r="I53" s="39">
        <f t="shared" si="0"/>
        <v>0</v>
      </c>
      <c r="J53" s="128"/>
      <c r="K53" s="128"/>
      <c r="L53" s="128"/>
      <c r="M53" s="128"/>
    </row>
    <row r="54" spans="1:13" ht="15">
      <c r="A54" s="10"/>
      <c r="B54" s="642"/>
      <c r="C54" s="642"/>
      <c r="D54" s="642"/>
      <c r="E54" s="643"/>
      <c r="F54" s="643"/>
      <c r="G54" s="12"/>
      <c r="H54" s="12"/>
      <c r="I54" s="39">
        <f t="shared" si="0"/>
        <v>0</v>
      </c>
      <c r="J54" s="128"/>
      <c r="K54" s="128"/>
      <c r="L54" s="128"/>
      <c r="M54" s="128"/>
    </row>
    <row r="55" spans="1:13" ht="15">
      <c r="A55" s="10"/>
      <c r="B55" s="642"/>
      <c r="C55" s="642"/>
      <c r="D55" s="642"/>
      <c r="E55" s="643"/>
      <c r="F55" s="643"/>
      <c r="G55" s="12"/>
      <c r="H55" s="12"/>
      <c r="I55" s="39">
        <f t="shared" si="0"/>
        <v>0</v>
      </c>
      <c r="J55" s="128"/>
      <c r="K55" s="128"/>
      <c r="L55" s="128"/>
      <c r="M55" s="128"/>
    </row>
    <row r="56" spans="1:13" ht="15">
      <c r="A56" s="10"/>
      <c r="B56" s="642"/>
      <c r="C56" s="642"/>
      <c r="D56" s="642"/>
      <c r="E56" s="643"/>
      <c r="F56" s="643"/>
      <c r="G56" s="12"/>
      <c r="H56" s="12"/>
      <c r="I56" s="39">
        <f t="shared" si="0"/>
        <v>0</v>
      </c>
      <c r="J56" s="128"/>
      <c r="K56" s="128"/>
      <c r="L56" s="128"/>
      <c r="M56" s="128"/>
    </row>
    <row r="57" spans="1:13" ht="15">
      <c r="A57" s="10"/>
      <c r="B57" s="642"/>
      <c r="C57" s="642"/>
      <c r="D57" s="642"/>
      <c r="E57" s="643"/>
      <c r="F57" s="643"/>
      <c r="G57" s="12"/>
      <c r="H57" s="12"/>
      <c r="I57" s="39">
        <f t="shared" si="0"/>
        <v>0</v>
      </c>
      <c r="J57" s="128"/>
      <c r="K57" s="128"/>
      <c r="L57" s="128"/>
      <c r="M57" s="128"/>
    </row>
    <row r="58" spans="1:13" ht="15">
      <c r="A58" s="10"/>
      <c r="B58" s="642"/>
      <c r="C58" s="642"/>
      <c r="D58" s="642"/>
      <c r="E58" s="643"/>
      <c r="F58" s="643"/>
      <c r="G58" s="12"/>
      <c r="H58" s="12"/>
      <c r="I58" s="39">
        <f t="shared" si="0"/>
        <v>0</v>
      </c>
      <c r="J58" s="128"/>
      <c r="K58" s="128"/>
      <c r="L58" s="128"/>
      <c r="M58" s="128"/>
    </row>
    <row r="59" spans="1:13" ht="15">
      <c r="A59" s="10"/>
      <c r="B59" s="642"/>
      <c r="C59" s="642"/>
      <c r="D59" s="642"/>
      <c r="E59" s="643"/>
      <c r="F59" s="643"/>
      <c r="G59" s="12"/>
      <c r="H59" s="12"/>
      <c r="I59" s="39">
        <f t="shared" si="0"/>
        <v>0</v>
      </c>
      <c r="J59" s="128"/>
      <c r="K59" s="128"/>
      <c r="L59" s="128"/>
      <c r="M59" s="128"/>
    </row>
    <row r="60" spans="1:13" ht="15">
      <c r="A60" s="10"/>
      <c r="B60" s="642"/>
      <c r="C60" s="642"/>
      <c r="D60" s="642"/>
      <c r="E60" s="643"/>
      <c r="F60" s="643"/>
      <c r="G60" s="12"/>
      <c r="H60" s="12"/>
      <c r="I60" s="39">
        <f t="shared" si="0"/>
        <v>0</v>
      </c>
      <c r="J60" s="128"/>
      <c r="K60" s="128"/>
      <c r="L60" s="128"/>
      <c r="M60" s="128"/>
    </row>
    <row r="61" spans="1:13" ht="15">
      <c r="A61" s="10"/>
      <c r="B61" s="642"/>
      <c r="C61" s="642"/>
      <c r="D61" s="642"/>
      <c r="E61" s="643"/>
      <c r="F61" s="643"/>
      <c r="G61" s="12"/>
      <c r="H61" s="12"/>
      <c r="I61" s="39">
        <f t="shared" si="0"/>
        <v>0</v>
      </c>
      <c r="J61" s="128"/>
      <c r="K61" s="128"/>
      <c r="L61" s="128"/>
      <c r="M61" s="128"/>
    </row>
    <row r="62" spans="1:13" ht="15">
      <c r="A62" s="10"/>
      <c r="B62" s="642"/>
      <c r="C62" s="642"/>
      <c r="D62" s="642"/>
      <c r="E62" s="643"/>
      <c r="F62" s="643"/>
      <c r="G62" s="12"/>
      <c r="H62" s="12"/>
      <c r="I62" s="39">
        <f t="shared" si="0"/>
        <v>0</v>
      </c>
      <c r="J62" s="128"/>
      <c r="K62" s="128"/>
      <c r="L62" s="128"/>
      <c r="M62" s="128"/>
    </row>
    <row r="63" spans="1:13" ht="15">
      <c r="A63" s="10"/>
      <c r="B63" s="642"/>
      <c r="C63" s="642"/>
      <c r="D63" s="642"/>
      <c r="E63" s="643"/>
      <c r="F63" s="643"/>
      <c r="G63" s="12"/>
      <c r="H63" s="12"/>
      <c r="I63" s="39">
        <f t="shared" si="0"/>
        <v>0</v>
      </c>
      <c r="J63" s="128"/>
      <c r="K63" s="128"/>
      <c r="L63" s="128"/>
      <c r="M63" s="128"/>
    </row>
    <row r="64" spans="1:13" ht="15">
      <c r="A64" s="10"/>
      <c r="B64" s="642"/>
      <c r="C64" s="642"/>
      <c r="D64" s="642"/>
      <c r="E64" s="643"/>
      <c r="F64" s="643"/>
      <c r="G64" s="12"/>
      <c r="H64" s="12"/>
      <c r="I64" s="39">
        <f t="shared" si="0"/>
        <v>0</v>
      </c>
      <c r="J64" s="128"/>
      <c r="K64" s="128"/>
      <c r="L64" s="128"/>
      <c r="M64" s="128"/>
    </row>
    <row r="65" spans="1:13" ht="15">
      <c r="A65" s="10"/>
      <c r="B65" s="642"/>
      <c r="C65" s="642"/>
      <c r="D65" s="642"/>
      <c r="E65" s="643"/>
      <c r="F65" s="643"/>
      <c r="G65" s="12"/>
      <c r="H65" s="12"/>
      <c r="I65" s="39">
        <f t="shared" si="0"/>
        <v>0</v>
      </c>
      <c r="J65" s="128"/>
      <c r="K65" s="128"/>
      <c r="L65" s="128"/>
      <c r="M65" s="128"/>
    </row>
    <row r="66" spans="1:13" ht="15">
      <c r="A66" s="10"/>
      <c r="B66" s="642"/>
      <c r="C66" s="642"/>
      <c r="D66" s="642"/>
      <c r="E66" s="643"/>
      <c r="F66" s="643"/>
      <c r="G66" s="12"/>
      <c r="H66" s="12"/>
      <c r="I66" s="39">
        <f t="shared" si="0"/>
        <v>0</v>
      </c>
      <c r="J66" s="128"/>
      <c r="K66" s="128"/>
      <c r="L66" s="128"/>
      <c r="M66" s="128"/>
    </row>
    <row r="67" spans="1:13" ht="15">
      <c r="A67" s="10"/>
      <c r="B67" s="642"/>
      <c r="C67" s="642"/>
      <c r="D67" s="642"/>
      <c r="E67" s="643"/>
      <c r="F67" s="643"/>
      <c r="G67" s="12"/>
      <c r="H67" s="12"/>
      <c r="I67" s="39">
        <f t="shared" si="0"/>
        <v>0</v>
      </c>
      <c r="J67" s="128"/>
      <c r="K67" s="128"/>
      <c r="L67" s="128"/>
      <c r="M67" s="128"/>
    </row>
    <row r="68" spans="1:13" ht="15">
      <c r="A68" s="10"/>
      <c r="B68" s="642"/>
      <c r="C68" s="642"/>
      <c r="D68" s="642"/>
      <c r="E68" s="643"/>
      <c r="F68" s="643"/>
      <c r="G68" s="12"/>
      <c r="H68" s="12"/>
      <c r="I68" s="39">
        <f t="shared" si="0"/>
        <v>0</v>
      </c>
      <c r="J68" s="128"/>
      <c r="K68" s="128"/>
      <c r="L68" s="128"/>
      <c r="M68" s="128"/>
    </row>
    <row r="69" spans="1:13" ht="15">
      <c r="A69" s="10"/>
      <c r="B69" s="642"/>
      <c r="C69" s="642"/>
      <c r="D69" s="642"/>
      <c r="E69" s="643"/>
      <c r="F69" s="643"/>
      <c r="G69" s="12"/>
      <c r="H69" s="12"/>
      <c r="I69" s="39">
        <f t="shared" si="0"/>
        <v>0</v>
      </c>
      <c r="J69" s="128"/>
      <c r="K69" s="128"/>
      <c r="L69" s="128"/>
      <c r="M69" s="128"/>
    </row>
    <row r="70" spans="1:13" ht="15">
      <c r="A70" s="10"/>
      <c r="B70" s="642"/>
      <c r="C70" s="642"/>
      <c r="D70" s="642"/>
      <c r="E70" s="643"/>
      <c r="F70" s="643"/>
      <c r="G70" s="12"/>
      <c r="H70" s="12"/>
      <c r="I70" s="39">
        <f t="shared" si="0"/>
        <v>0</v>
      </c>
      <c r="J70" s="128"/>
      <c r="K70" s="128"/>
      <c r="L70" s="128"/>
      <c r="M70" s="128"/>
    </row>
    <row r="71" spans="1:13" ht="15">
      <c r="A71" s="10"/>
      <c r="B71" s="642"/>
      <c r="C71" s="642"/>
      <c r="D71" s="642"/>
      <c r="E71" s="643"/>
      <c r="F71" s="643"/>
      <c r="G71" s="12"/>
      <c r="H71" s="12"/>
      <c r="I71" s="39">
        <f t="shared" si="0"/>
        <v>0</v>
      </c>
      <c r="J71" s="128"/>
      <c r="K71" s="128"/>
      <c r="L71" s="128"/>
      <c r="M71" s="128"/>
    </row>
    <row r="72" spans="1:13" ht="15">
      <c r="A72" s="10"/>
      <c r="B72" s="642"/>
      <c r="C72" s="642"/>
      <c r="D72" s="642"/>
      <c r="E72" s="643"/>
      <c r="F72" s="643"/>
      <c r="G72" s="12"/>
      <c r="H72" s="12"/>
      <c r="I72" s="39">
        <f t="shared" si="0"/>
        <v>0</v>
      </c>
      <c r="J72" s="128"/>
      <c r="K72" s="128"/>
      <c r="L72" s="128"/>
      <c r="M72" s="128"/>
    </row>
    <row r="73" spans="1:13" ht="15">
      <c r="A73" s="10"/>
      <c r="B73" s="642"/>
      <c r="C73" s="642"/>
      <c r="D73" s="642"/>
      <c r="E73" s="643"/>
      <c r="F73" s="643"/>
      <c r="G73" s="12"/>
      <c r="H73" s="12"/>
      <c r="I73" s="39">
        <f t="shared" si="0"/>
        <v>0</v>
      </c>
      <c r="J73" s="128"/>
      <c r="K73" s="128"/>
      <c r="L73" s="128"/>
      <c r="M73" s="128"/>
    </row>
    <row r="74" spans="1:13" ht="15">
      <c r="A74" s="10"/>
      <c r="B74" s="642"/>
      <c r="C74" s="642"/>
      <c r="D74" s="642"/>
      <c r="E74" s="643"/>
      <c r="F74" s="643"/>
      <c r="G74" s="12"/>
      <c r="H74" s="12"/>
      <c r="I74" s="39">
        <f t="shared" si="0"/>
        <v>0</v>
      </c>
      <c r="J74" s="128"/>
      <c r="K74" s="128"/>
      <c r="L74" s="128"/>
      <c r="M74" s="128"/>
    </row>
    <row r="75" spans="1:13" ht="15">
      <c r="A75" s="10"/>
      <c r="B75" s="642"/>
      <c r="C75" s="642"/>
      <c r="D75" s="642"/>
      <c r="E75" s="643"/>
      <c r="F75" s="643"/>
      <c r="G75" s="12"/>
      <c r="H75" s="12"/>
      <c r="I75" s="39">
        <f t="shared" si="0"/>
        <v>0</v>
      </c>
      <c r="J75" s="128"/>
      <c r="K75" s="128"/>
      <c r="L75" s="128"/>
      <c r="M75" s="128"/>
    </row>
    <row r="76" spans="1:13" ht="15">
      <c r="A76" s="10"/>
      <c r="B76" s="642"/>
      <c r="C76" s="642"/>
      <c r="D76" s="642"/>
      <c r="E76" s="643"/>
      <c r="F76" s="643"/>
      <c r="G76" s="12"/>
      <c r="H76" s="12"/>
      <c r="I76" s="39">
        <f t="shared" si="0"/>
        <v>0</v>
      </c>
      <c r="J76" s="128"/>
      <c r="K76" s="128"/>
      <c r="L76" s="128"/>
      <c r="M76" s="128"/>
    </row>
    <row r="77" spans="1:13" ht="15">
      <c r="A77" s="10"/>
      <c r="B77" s="642"/>
      <c r="C77" s="642"/>
      <c r="D77" s="642"/>
      <c r="E77" s="643"/>
      <c r="F77" s="643"/>
      <c r="G77" s="12"/>
      <c r="H77" s="12"/>
      <c r="I77" s="39">
        <f t="shared" si="0"/>
        <v>0</v>
      </c>
      <c r="J77" s="128"/>
      <c r="K77" s="128"/>
      <c r="L77" s="128"/>
      <c r="M77" s="128"/>
    </row>
    <row r="78" spans="1:13" ht="15">
      <c r="A78" s="10"/>
      <c r="B78" s="642"/>
      <c r="C78" s="642"/>
      <c r="D78" s="642"/>
      <c r="E78" s="643"/>
      <c r="F78" s="643"/>
      <c r="G78" s="12"/>
      <c r="H78" s="12"/>
      <c r="I78" s="39">
        <f t="shared" si="0"/>
        <v>0</v>
      </c>
      <c r="J78" s="128"/>
      <c r="K78" s="128"/>
      <c r="L78" s="128"/>
      <c r="M78" s="128"/>
    </row>
    <row r="79" spans="1:13" ht="15">
      <c r="A79" s="10"/>
      <c r="B79" s="642"/>
      <c r="C79" s="642"/>
      <c r="D79" s="642"/>
      <c r="E79" s="643"/>
      <c r="F79" s="643"/>
      <c r="G79" s="12"/>
      <c r="H79" s="12"/>
      <c r="I79" s="39">
        <f t="shared" si="0"/>
        <v>0</v>
      </c>
      <c r="J79" s="128"/>
      <c r="K79" s="128"/>
      <c r="L79" s="128"/>
      <c r="M79" s="128"/>
    </row>
    <row r="80" spans="1:13" ht="15">
      <c r="A80" s="10"/>
      <c r="B80" s="642"/>
      <c r="C80" s="642"/>
      <c r="D80" s="642"/>
      <c r="E80" s="643"/>
      <c r="F80" s="643"/>
      <c r="G80" s="12"/>
      <c r="H80" s="12"/>
      <c r="I80" s="39">
        <f t="shared" si="0"/>
        <v>0</v>
      </c>
      <c r="J80" s="128"/>
      <c r="K80" s="128"/>
      <c r="L80" s="128"/>
      <c r="M80" s="128"/>
    </row>
    <row r="81" spans="1:13" ht="15">
      <c r="A81" s="10"/>
      <c r="B81" s="642"/>
      <c r="C81" s="642"/>
      <c r="D81" s="642"/>
      <c r="E81" s="643"/>
      <c r="F81" s="643"/>
      <c r="G81" s="12"/>
      <c r="H81" s="12"/>
      <c r="I81" s="39">
        <f t="shared" si="0"/>
        <v>0</v>
      </c>
      <c r="J81" s="128"/>
      <c r="K81" s="128"/>
      <c r="L81" s="128"/>
      <c r="M81" s="128"/>
    </row>
    <row r="82" spans="1:13" ht="15">
      <c r="A82" s="10"/>
      <c r="B82" s="642"/>
      <c r="C82" s="642"/>
      <c r="D82" s="642"/>
      <c r="E82" s="643"/>
      <c r="F82" s="643"/>
      <c r="G82" s="12"/>
      <c r="H82" s="12"/>
      <c r="I82" s="39">
        <f t="shared" si="0"/>
        <v>0</v>
      </c>
      <c r="J82" s="128"/>
      <c r="K82" s="128"/>
      <c r="L82" s="128"/>
      <c r="M82" s="128"/>
    </row>
    <row r="83" spans="1:13" ht="15">
      <c r="A83" s="10"/>
      <c r="B83" s="642"/>
      <c r="C83" s="642"/>
      <c r="D83" s="642"/>
      <c r="E83" s="643"/>
      <c r="F83" s="643"/>
      <c r="G83" s="12"/>
      <c r="H83" s="12"/>
      <c r="I83" s="39">
        <f aca="true" t="shared" si="1" ref="I83:I109">SUM(G83:H83)</f>
        <v>0</v>
      </c>
      <c r="J83" s="128"/>
      <c r="K83" s="128"/>
      <c r="L83" s="128"/>
      <c r="M83" s="128"/>
    </row>
    <row r="84" spans="1:13" ht="15">
      <c r="A84" s="10"/>
      <c r="B84" s="642"/>
      <c r="C84" s="642"/>
      <c r="D84" s="642"/>
      <c r="E84" s="643"/>
      <c r="F84" s="643"/>
      <c r="G84" s="12"/>
      <c r="H84" s="12"/>
      <c r="I84" s="39">
        <f t="shared" si="1"/>
        <v>0</v>
      </c>
      <c r="J84" s="128"/>
      <c r="K84" s="128"/>
      <c r="L84" s="128"/>
      <c r="M84" s="128"/>
    </row>
    <row r="85" spans="1:13" ht="15">
      <c r="A85" s="10"/>
      <c r="B85" s="642"/>
      <c r="C85" s="642"/>
      <c r="D85" s="642"/>
      <c r="E85" s="643"/>
      <c r="F85" s="643"/>
      <c r="G85" s="12"/>
      <c r="H85" s="12"/>
      <c r="I85" s="39">
        <f t="shared" si="1"/>
        <v>0</v>
      </c>
      <c r="J85" s="128"/>
      <c r="K85" s="128"/>
      <c r="L85" s="128"/>
      <c r="M85" s="128"/>
    </row>
    <row r="86" spans="1:13" ht="15">
      <c r="A86" s="10"/>
      <c r="B86" s="642"/>
      <c r="C86" s="642"/>
      <c r="D86" s="642"/>
      <c r="E86" s="643"/>
      <c r="F86" s="643"/>
      <c r="G86" s="12"/>
      <c r="H86" s="12"/>
      <c r="I86" s="39">
        <f t="shared" si="1"/>
        <v>0</v>
      </c>
      <c r="J86" s="128"/>
      <c r="K86" s="128"/>
      <c r="L86" s="128"/>
      <c r="M86" s="128"/>
    </row>
    <row r="87" spans="1:13" ht="15">
      <c r="A87" s="10"/>
      <c r="B87" s="642"/>
      <c r="C87" s="642"/>
      <c r="D87" s="642"/>
      <c r="E87" s="643"/>
      <c r="F87" s="643"/>
      <c r="G87" s="12"/>
      <c r="H87" s="12"/>
      <c r="I87" s="39">
        <f t="shared" si="1"/>
        <v>0</v>
      </c>
      <c r="J87" s="128"/>
      <c r="K87" s="128"/>
      <c r="L87" s="128"/>
      <c r="M87" s="128"/>
    </row>
    <row r="88" spans="1:13" ht="15">
      <c r="A88" s="10"/>
      <c r="B88" s="642"/>
      <c r="C88" s="642"/>
      <c r="D88" s="642"/>
      <c r="E88" s="643"/>
      <c r="F88" s="643"/>
      <c r="G88" s="12"/>
      <c r="H88" s="12"/>
      <c r="I88" s="39">
        <f t="shared" si="1"/>
        <v>0</v>
      </c>
      <c r="J88" s="128"/>
      <c r="K88" s="128"/>
      <c r="L88" s="128"/>
      <c r="M88" s="128"/>
    </row>
    <row r="89" spans="1:13" ht="15">
      <c r="A89" s="10"/>
      <c r="B89" s="642"/>
      <c r="C89" s="642"/>
      <c r="D89" s="642"/>
      <c r="E89" s="643"/>
      <c r="F89" s="643"/>
      <c r="G89" s="12"/>
      <c r="H89" s="12"/>
      <c r="I89" s="39">
        <f t="shared" si="1"/>
        <v>0</v>
      </c>
      <c r="J89" s="128"/>
      <c r="K89" s="128"/>
      <c r="L89" s="128"/>
      <c r="M89" s="128"/>
    </row>
    <row r="90" spans="1:13" ht="15">
      <c r="A90" s="10"/>
      <c r="B90" s="642"/>
      <c r="C90" s="642"/>
      <c r="D90" s="642"/>
      <c r="E90" s="643"/>
      <c r="F90" s="643"/>
      <c r="G90" s="12"/>
      <c r="H90" s="12"/>
      <c r="I90" s="39">
        <f t="shared" si="1"/>
        <v>0</v>
      </c>
      <c r="J90" s="128"/>
      <c r="K90" s="128"/>
      <c r="L90" s="128"/>
      <c r="M90" s="128"/>
    </row>
    <row r="91" spans="1:13" ht="15">
      <c r="A91" s="10"/>
      <c r="B91" s="642"/>
      <c r="C91" s="642"/>
      <c r="D91" s="642"/>
      <c r="E91" s="643"/>
      <c r="F91" s="643"/>
      <c r="G91" s="12"/>
      <c r="H91" s="12"/>
      <c r="I91" s="39">
        <f t="shared" si="1"/>
        <v>0</v>
      </c>
      <c r="J91" s="128"/>
      <c r="K91" s="128"/>
      <c r="L91" s="128"/>
      <c r="M91" s="128"/>
    </row>
    <row r="92" spans="1:13" ht="15">
      <c r="A92" s="10"/>
      <c r="B92" s="642"/>
      <c r="C92" s="642"/>
      <c r="D92" s="642"/>
      <c r="E92" s="643"/>
      <c r="F92" s="643"/>
      <c r="G92" s="12"/>
      <c r="H92" s="12"/>
      <c r="I92" s="39">
        <f t="shared" si="1"/>
        <v>0</v>
      </c>
      <c r="J92" s="128"/>
      <c r="K92" s="128"/>
      <c r="L92" s="128"/>
      <c r="M92" s="128"/>
    </row>
    <row r="93" spans="1:13" ht="15">
      <c r="A93" s="10"/>
      <c r="B93" s="642"/>
      <c r="C93" s="642"/>
      <c r="D93" s="642"/>
      <c r="E93" s="643"/>
      <c r="F93" s="643"/>
      <c r="G93" s="12"/>
      <c r="H93" s="12"/>
      <c r="I93" s="39">
        <f t="shared" si="1"/>
        <v>0</v>
      </c>
      <c r="J93" s="128"/>
      <c r="K93" s="128"/>
      <c r="L93" s="128"/>
      <c r="M93" s="128"/>
    </row>
    <row r="94" spans="1:13" ht="15">
      <c r="A94" s="10"/>
      <c r="B94" s="642"/>
      <c r="C94" s="642"/>
      <c r="D94" s="642"/>
      <c r="E94" s="643"/>
      <c r="F94" s="643"/>
      <c r="G94" s="12"/>
      <c r="H94" s="12"/>
      <c r="I94" s="39">
        <f t="shared" si="1"/>
        <v>0</v>
      </c>
      <c r="J94" s="128"/>
      <c r="K94" s="128"/>
      <c r="L94" s="128"/>
      <c r="M94" s="128"/>
    </row>
    <row r="95" spans="1:13" ht="15">
      <c r="A95" s="10"/>
      <c r="B95" s="642"/>
      <c r="C95" s="642"/>
      <c r="D95" s="642"/>
      <c r="E95" s="643"/>
      <c r="F95" s="643"/>
      <c r="G95" s="12"/>
      <c r="H95" s="12"/>
      <c r="I95" s="39">
        <f t="shared" si="1"/>
        <v>0</v>
      </c>
      <c r="J95" s="128"/>
      <c r="K95" s="128"/>
      <c r="L95" s="128"/>
      <c r="M95" s="128"/>
    </row>
    <row r="96" spans="1:13" ht="15">
      <c r="A96" s="10"/>
      <c r="B96" s="642"/>
      <c r="C96" s="642"/>
      <c r="D96" s="642"/>
      <c r="E96" s="643"/>
      <c r="F96" s="643"/>
      <c r="G96" s="12"/>
      <c r="H96" s="12"/>
      <c r="I96" s="39">
        <f t="shared" si="1"/>
        <v>0</v>
      </c>
      <c r="J96" s="128"/>
      <c r="K96" s="128"/>
      <c r="L96" s="128"/>
      <c r="M96" s="128"/>
    </row>
    <row r="97" spans="1:13" ht="15">
      <c r="A97" s="10"/>
      <c r="B97" s="642"/>
      <c r="C97" s="642"/>
      <c r="D97" s="642"/>
      <c r="E97" s="643"/>
      <c r="F97" s="643"/>
      <c r="G97" s="12"/>
      <c r="H97" s="12"/>
      <c r="I97" s="39">
        <f t="shared" si="1"/>
        <v>0</v>
      </c>
      <c r="J97" s="128"/>
      <c r="K97" s="128"/>
      <c r="L97" s="128"/>
      <c r="M97" s="128"/>
    </row>
    <row r="98" spans="1:13" ht="15">
      <c r="A98" s="10"/>
      <c r="B98" s="642"/>
      <c r="C98" s="642"/>
      <c r="D98" s="642"/>
      <c r="E98" s="643"/>
      <c r="F98" s="643"/>
      <c r="G98" s="12"/>
      <c r="H98" s="12"/>
      <c r="I98" s="39">
        <f t="shared" si="1"/>
        <v>0</v>
      </c>
      <c r="J98" s="128"/>
      <c r="K98" s="128"/>
      <c r="L98" s="128"/>
      <c r="M98" s="128"/>
    </row>
    <row r="99" spans="1:13" ht="15">
      <c r="A99" s="10"/>
      <c r="B99" s="642"/>
      <c r="C99" s="642"/>
      <c r="D99" s="642"/>
      <c r="E99" s="643"/>
      <c r="F99" s="643"/>
      <c r="G99" s="12"/>
      <c r="H99" s="12"/>
      <c r="I99" s="39">
        <f t="shared" si="1"/>
        <v>0</v>
      </c>
      <c r="J99" s="128"/>
      <c r="K99" s="128"/>
      <c r="L99" s="128"/>
      <c r="M99" s="128"/>
    </row>
    <row r="100" spans="1:13" ht="15">
      <c r="A100" s="10"/>
      <c r="B100" s="642"/>
      <c r="C100" s="642"/>
      <c r="D100" s="642"/>
      <c r="E100" s="643"/>
      <c r="F100" s="643"/>
      <c r="G100" s="12"/>
      <c r="H100" s="12"/>
      <c r="I100" s="39">
        <f t="shared" si="1"/>
        <v>0</v>
      </c>
      <c r="J100" s="128"/>
      <c r="K100" s="128"/>
      <c r="L100" s="128"/>
      <c r="M100" s="128"/>
    </row>
    <row r="101" spans="1:13" ht="15">
      <c r="A101" s="10"/>
      <c r="B101" s="642"/>
      <c r="C101" s="642"/>
      <c r="D101" s="642"/>
      <c r="E101" s="643"/>
      <c r="F101" s="643"/>
      <c r="G101" s="12"/>
      <c r="H101" s="12"/>
      <c r="I101" s="39">
        <f t="shared" si="1"/>
        <v>0</v>
      </c>
      <c r="J101" s="128"/>
      <c r="K101" s="128"/>
      <c r="L101" s="128"/>
      <c r="M101" s="128"/>
    </row>
    <row r="102" spans="1:13" ht="15">
      <c r="A102" s="10"/>
      <c r="B102" s="642"/>
      <c r="C102" s="642"/>
      <c r="D102" s="642"/>
      <c r="E102" s="643"/>
      <c r="F102" s="643"/>
      <c r="G102" s="12"/>
      <c r="H102" s="12"/>
      <c r="I102" s="39">
        <f t="shared" si="1"/>
        <v>0</v>
      </c>
      <c r="J102" s="128"/>
      <c r="K102" s="128"/>
      <c r="L102" s="128"/>
      <c r="M102" s="128"/>
    </row>
    <row r="103" spans="1:13" ht="15">
      <c r="A103" s="10"/>
      <c r="B103" s="642"/>
      <c r="C103" s="642"/>
      <c r="D103" s="642"/>
      <c r="E103" s="643"/>
      <c r="F103" s="643"/>
      <c r="G103" s="12"/>
      <c r="H103" s="12"/>
      <c r="I103" s="39">
        <f t="shared" si="1"/>
        <v>0</v>
      </c>
      <c r="J103" s="128"/>
      <c r="K103" s="128"/>
      <c r="L103" s="128"/>
      <c r="M103" s="128"/>
    </row>
    <row r="104" spans="1:13" ht="15">
      <c r="A104" s="10"/>
      <c r="B104" s="642"/>
      <c r="C104" s="642"/>
      <c r="D104" s="642"/>
      <c r="E104" s="643"/>
      <c r="F104" s="643"/>
      <c r="G104" s="12"/>
      <c r="H104" s="12"/>
      <c r="I104" s="39">
        <f t="shared" si="1"/>
        <v>0</v>
      </c>
      <c r="J104" s="128"/>
      <c r="K104" s="128"/>
      <c r="L104" s="128"/>
      <c r="M104" s="128"/>
    </row>
    <row r="105" spans="1:13" ht="15">
      <c r="A105" s="10"/>
      <c r="B105" s="642"/>
      <c r="C105" s="642"/>
      <c r="D105" s="642"/>
      <c r="E105" s="643"/>
      <c r="F105" s="643"/>
      <c r="G105" s="12"/>
      <c r="H105" s="12"/>
      <c r="I105" s="39">
        <f t="shared" si="1"/>
        <v>0</v>
      </c>
      <c r="J105" s="128"/>
      <c r="K105" s="128"/>
      <c r="L105" s="128"/>
      <c r="M105" s="128"/>
    </row>
    <row r="106" spans="1:13" ht="15">
      <c r="A106" s="10"/>
      <c r="B106" s="642"/>
      <c r="C106" s="642"/>
      <c r="D106" s="642"/>
      <c r="E106" s="643"/>
      <c r="F106" s="643"/>
      <c r="G106" s="12"/>
      <c r="H106" s="12"/>
      <c r="I106" s="39">
        <f t="shared" si="1"/>
        <v>0</v>
      </c>
      <c r="J106" s="128"/>
      <c r="K106" s="128"/>
      <c r="L106" s="128"/>
      <c r="M106" s="128"/>
    </row>
    <row r="107" spans="1:13" ht="15">
      <c r="A107" s="10"/>
      <c r="B107" s="642"/>
      <c r="C107" s="642"/>
      <c r="D107" s="642"/>
      <c r="E107" s="643"/>
      <c r="F107" s="643"/>
      <c r="G107" s="12"/>
      <c r="H107" s="12"/>
      <c r="I107" s="39">
        <f t="shared" si="1"/>
        <v>0</v>
      </c>
      <c r="J107" s="128"/>
      <c r="K107" s="128"/>
      <c r="L107" s="128"/>
      <c r="M107" s="128"/>
    </row>
    <row r="108" spans="1:13" ht="15">
      <c r="A108" s="10"/>
      <c r="B108" s="642"/>
      <c r="C108" s="642"/>
      <c r="D108" s="642"/>
      <c r="E108" s="643"/>
      <c r="F108" s="643"/>
      <c r="G108" s="12"/>
      <c r="H108" s="12"/>
      <c r="I108" s="39">
        <f t="shared" si="1"/>
        <v>0</v>
      </c>
      <c r="J108" s="128"/>
      <c r="K108" s="128"/>
      <c r="L108" s="128"/>
      <c r="M108" s="128"/>
    </row>
    <row r="109" spans="1:13" ht="15">
      <c r="A109" s="10"/>
      <c r="B109" s="642"/>
      <c r="C109" s="642"/>
      <c r="D109" s="642"/>
      <c r="E109" s="643"/>
      <c r="F109" s="643"/>
      <c r="G109" s="12"/>
      <c r="H109" s="12"/>
      <c r="I109" s="39">
        <f t="shared" si="1"/>
        <v>0</v>
      </c>
      <c r="J109" s="128"/>
      <c r="K109" s="128"/>
      <c r="L109" s="128"/>
      <c r="M109" s="128"/>
    </row>
    <row r="110" spans="1:9" ht="15">
      <c r="A110" s="10"/>
      <c r="B110" s="642"/>
      <c r="C110" s="642"/>
      <c r="D110" s="642"/>
      <c r="E110" s="643"/>
      <c r="F110" s="643"/>
      <c r="G110" s="12"/>
      <c r="H110" s="12"/>
      <c r="I110" s="39">
        <f aca="true" t="shared" si="2" ref="I110:I118">SUM(G110:H110)</f>
        <v>0</v>
      </c>
    </row>
    <row r="111" spans="1:9" ht="15">
      <c r="A111" s="10"/>
      <c r="B111" s="642"/>
      <c r="C111" s="642"/>
      <c r="D111" s="642"/>
      <c r="E111" s="643"/>
      <c r="F111" s="643"/>
      <c r="G111" s="12"/>
      <c r="H111" s="12"/>
      <c r="I111" s="39">
        <f t="shared" si="2"/>
        <v>0</v>
      </c>
    </row>
    <row r="112" spans="1:9" ht="15">
      <c r="A112" s="10"/>
      <c r="B112" s="642"/>
      <c r="C112" s="642"/>
      <c r="D112" s="642"/>
      <c r="E112" s="643"/>
      <c r="F112" s="643"/>
      <c r="G112" s="12"/>
      <c r="H112" s="12"/>
      <c r="I112" s="39">
        <f t="shared" si="2"/>
        <v>0</v>
      </c>
    </row>
    <row r="113" spans="1:9" ht="15">
      <c r="A113" s="10"/>
      <c r="B113" s="642"/>
      <c r="C113" s="642"/>
      <c r="D113" s="642"/>
      <c r="E113" s="643"/>
      <c r="F113" s="643"/>
      <c r="G113" s="12"/>
      <c r="H113" s="12"/>
      <c r="I113" s="39">
        <f t="shared" si="2"/>
        <v>0</v>
      </c>
    </row>
    <row r="114" spans="1:9" ht="15">
      <c r="A114" s="10"/>
      <c r="B114" s="642"/>
      <c r="C114" s="642"/>
      <c r="D114" s="642"/>
      <c r="E114" s="643"/>
      <c r="F114" s="643"/>
      <c r="G114" s="12"/>
      <c r="H114" s="12"/>
      <c r="I114" s="39">
        <f t="shared" si="2"/>
        <v>0</v>
      </c>
    </row>
    <row r="115" spans="1:9" ht="15">
      <c r="A115" s="10"/>
      <c r="B115" s="642"/>
      <c r="C115" s="642"/>
      <c r="D115" s="642"/>
      <c r="E115" s="643"/>
      <c r="F115" s="643"/>
      <c r="G115" s="12"/>
      <c r="H115" s="12"/>
      <c r="I115" s="39">
        <f t="shared" si="2"/>
        <v>0</v>
      </c>
    </row>
    <row r="116" spans="1:9" ht="15">
      <c r="A116" s="10"/>
      <c r="B116" s="642"/>
      <c r="C116" s="642"/>
      <c r="D116" s="642"/>
      <c r="E116" s="643"/>
      <c r="F116" s="643"/>
      <c r="G116" s="12"/>
      <c r="H116" s="12"/>
      <c r="I116" s="39">
        <f t="shared" si="2"/>
        <v>0</v>
      </c>
    </row>
    <row r="117" spans="1:9" ht="15">
      <c r="A117" s="10"/>
      <c r="B117" s="642"/>
      <c r="C117" s="642"/>
      <c r="D117" s="642"/>
      <c r="E117" s="643"/>
      <c r="F117" s="643"/>
      <c r="G117" s="12"/>
      <c r="H117" s="12"/>
      <c r="I117" s="39">
        <f t="shared" si="2"/>
        <v>0</v>
      </c>
    </row>
    <row r="118" spans="1:9" ht="15">
      <c r="A118" s="10"/>
      <c r="B118" s="642"/>
      <c r="C118" s="642"/>
      <c r="D118" s="642"/>
      <c r="E118" s="643"/>
      <c r="F118" s="643"/>
      <c r="G118" s="12"/>
      <c r="H118" s="12"/>
      <c r="I118" s="39">
        <f t="shared" si="2"/>
        <v>0</v>
      </c>
    </row>
  </sheetData>
  <sheetProtection sheet="1" objects="1" scenarios="1"/>
  <mergeCells count="223">
    <mergeCell ref="A15:F15"/>
    <mergeCell ref="B18:D18"/>
    <mergeCell ref="B19:D19"/>
    <mergeCell ref="B20:D20"/>
    <mergeCell ref="B21:D21"/>
    <mergeCell ref="B22:D22"/>
    <mergeCell ref="B23:D23"/>
    <mergeCell ref="B24:D24"/>
    <mergeCell ref="B25:D25"/>
    <mergeCell ref="A16:I16"/>
    <mergeCell ref="E18:F18"/>
    <mergeCell ref="B17:D17"/>
    <mergeCell ref="E17:F17"/>
    <mergeCell ref="G17:I17"/>
    <mergeCell ref="B26:D26"/>
    <mergeCell ref="B27:D27"/>
    <mergeCell ref="B28:D28"/>
    <mergeCell ref="B29:D29"/>
    <mergeCell ref="E19:F19"/>
    <mergeCell ref="E20:F20"/>
    <mergeCell ref="E21:F21"/>
    <mergeCell ref="B48:D48"/>
    <mergeCell ref="B49:D49"/>
    <mergeCell ref="B45:D45"/>
    <mergeCell ref="B46:D46"/>
    <mergeCell ref="B47:D47"/>
    <mergeCell ref="B30:D30"/>
    <mergeCell ref="B31:D31"/>
    <mergeCell ref="B32:D32"/>
    <mergeCell ref="B33:D33"/>
    <mergeCell ref="B34:D34"/>
    <mergeCell ref="B35:D35"/>
    <mergeCell ref="B59:D59"/>
    <mergeCell ref="B40:D40"/>
    <mergeCell ref="B41:D41"/>
    <mergeCell ref="B36:D36"/>
    <mergeCell ref="B38:D38"/>
    <mergeCell ref="B39:D39"/>
    <mergeCell ref="B37:D37"/>
    <mergeCell ref="B42:D42"/>
    <mergeCell ref="B43:D43"/>
    <mergeCell ref="B44:D44"/>
    <mergeCell ref="B108:D108"/>
    <mergeCell ref="B109:D109"/>
    <mergeCell ref="B98:D98"/>
    <mergeCell ref="B99:D99"/>
    <mergeCell ref="B100:D100"/>
    <mergeCell ref="B101:D101"/>
    <mergeCell ref="B103:D103"/>
    <mergeCell ref="B104:D104"/>
    <mergeCell ref="B105:D105"/>
    <mergeCell ref="B106:D106"/>
    <mergeCell ref="B107:D107"/>
    <mergeCell ref="B102:D102"/>
    <mergeCell ref="B90:D90"/>
    <mergeCell ref="B91:D91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85:D85"/>
    <mergeCell ref="B74:D74"/>
    <mergeCell ref="B75:D75"/>
    <mergeCell ref="E26:F26"/>
    <mergeCell ref="E27:F27"/>
    <mergeCell ref="E28:F28"/>
    <mergeCell ref="E29:F29"/>
    <mergeCell ref="E30:F30"/>
    <mergeCell ref="E31:F31"/>
    <mergeCell ref="E32:F32"/>
    <mergeCell ref="E33:F33"/>
    <mergeCell ref="B66:D66"/>
    <mergeCell ref="B60:D60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6:D76"/>
    <mergeCell ref="E75:F75"/>
    <mergeCell ref="E76:F76"/>
    <mergeCell ref="E77:F77"/>
    <mergeCell ref="E61:F61"/>
    <mergeCell ref="B84:D84"/>
    <mergeCell ref="B77:D77"/>
    <mergeCell ref="B78:D78"/>
    <mergeCell ref="B79:D79"/>
    <mergeCell ref="B80:D80"/>
    <mergeCell ref="B81:D81"/>
    <mergeCell ref="B82:D82"/>
    <mergeCell ref="B83:D83"/>
    <mergeCell ref="B63:D63"/>
    <mergeCell ref="B64:D64"/>
    <mergeCell ref="B65:D65"/>
    <mergeCell ref="B67:D67"/>
    <mergeCell ref="B68:D68"/>
    <mergeCell ref="B69:D69"/>
    <mergeCell ref="B70:D70"/>
    <mergeCell ref="B71:D71"/>
    <mergeCell ref="B72:D72"/>
    <mergeCell ref="B73:D73"/>
    <mergeCell ref="B62:D62"/>
    <mergeCell ref="E64:F64"/>
    <mergeCell ref="E65:F65"/>
    <mergeCell ref="E66:F66"/>
    <mergeCell ref="E22:F22"/>
    <mergeCell ref="E23:F23"/>
    <mergeCell ref="E24:F24"/>
    <mergeCell ref="E25:F25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39:F39"/>
    <mergeCell ref="E62:F62"/>
    <mergeCell ref="E63:F63"/>
    <mergeCell ref="E44:F44"/>
    <mergeCell ref="E45:F45"/>
    <mergeCell ref="E46:F46"/>
    <mergeCell ref="E47:F47"/>
    <mergeCell ref="E48:F48"/>
    <mergeCell ref="E49:F49"/>
    <mergeCell ref="E50:F50"/>
    <mergeCell ref="E51:F51"/>
    <mergeCell ref="E56:F56"/>
    <mergeCell ref="E57:F57"/>
    <mergeCell ref="E58:F58"/>
    <mergeCell ref="E59:F59"/>
    <mergeCell ref="E60:F60"/>
    <mergeCell ref="E52:F52"/>
    <mergeCell ref="E53:F53"/>
    <mergeCell ref="E54:F54"/>
    <mergeCell ref="E55:F55"/>
    <mergeCell ref="E107:F107"/>
    <mergeCell ref="E108:F108"/>
    <mergeCell ref="E109:F109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4:F104"/>
    <mergeCell ref="E105:F105"/>
    <mergeCell ref="E106:F106"/>
    <mergeCell ref="E103:F103"/>
    <mergeCell ref="E87:F87"/>
    <mergeCell ref="E88:F88"/>
    <mergeCell ref="E89:F89"/>
    <mergeCell ref="E90:F90"/>
    <mergeCell ref="E91:F91"/>
    <mergeCell ref="E92:F92"/>
    <mergeCell ref="E93:F93"/>
    <mergeCell ref="E82:F82"/>
    <mergeCell ref="E67:F67"/>
    <mergeCell ref="E68:F68"/>
    <mergeCell ref="E79:F79"/>
    <mergeCell ref="E80:F80"/>
    <mergeCell ref="E81:F81"/>
    <mergeCell ref="E69:F69"/>
    <mergeCell ref="E70:F70"/>
    <mergeCell ref="E71:F71"/>
    <mergeCell ref="E72:F72"/>
    <mergeCell ref="E83:F83"/>
    <mergeCell ref="E84:F84"/>
    <mergeCell ref="E85:F85"/>
    <mergeCell ref="E86:F86"/>
    <mergeCell ref="E78:F78"/>
    <mergeCell ref="E73:F73"/>
    <mergeCell ref="E74:F74"/>
    <mergeCell ref="A1:I1"/>
    <mergeCell ref="A5:I5"/>
    <mergeCell ref="A7:I7"/>
    <mergeCell ref="A8:I8"/>
    <mergeCell ref="A4:I4"/>
    <mergeCell ref="A6:I6"/>
    <mergeCell ref="A14:F14"/>
    <mergeCell ref="A13:F13"/>
    <mergeCell ref="A12:F12"/>
    <mergeCell ref="A11:F11"/>
    <mergeCell ref="A10:F10"/>
    <mergeCell ref="A9:F9"/>
    <mergeCell ref="A3:E3"/>
    <mergeCell ref="F3:I3"/>
    <mergeCell ref="G2:I2"/>
    <mergeCell ref="A2:F2"/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0:D110"/>
    <mergeCell ref="E110:F110"/>
    <mergeCell ref="B111:D111"/>
    <mergeCell ref="E111:F111"/>
    <mergeCell ref="B112:D112"/>
    <mergeCell ref="E112:F112"/>
    <mergeCell ref="B113:D113"/>
    <mergeCell ref="E113:F113"/>
    <mergeCell ref="B114:D114"/>
    <mergeCell ref="E114:F114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80">
      <selection activeCell="P67" sqref="P67"/>
    </sheetView>
  </sheetViews>
  <sheetFormatPr defaultColWidth="9.140625" defaultRowHeight="15"/>
  <cols>
    <col min="1" max="1" width="22.00390625" style="58" customWidth="1"/>
    <col min="2" max="9" width="8.7109375" style="58" customWidth="1"/>
    <col min="10" max="16384" width="9.140625" style="58" customWidth="1"/>
  </cols>
  <sheetData>
    <row r="1" spans="1:9" ht="18.75">
      <c r="A1" s="704" t="s">
        <v>136</v>
      </c>
      <c r="B1" s="705"/>
      <c r="C1" s="705"/>
      <c r="D1" s="705"/>
      <c r="E1" s="705"/>
      <c r="F1" s="223">
        <f>MIN(Planowanie!B19:H19)</f>
        <v>0</v>
      </c>
      <c r="G1" s="223">
        <f>MAX(Planowanie!B19:H19)</f>
        <v>0</v>
      </c>
      <c r="H1" s="706"/>
      <c r="I1" s="707"/>
    </row>
    <row r="2" spans="1:9" ht="18.75" customHeight="1">
      <c r="A2" s="718" t="str">
        <f>IF(Planowanie!H71&gt;"",Planowanie!H71,"Wersja pierwotna")</f>
        <v>Wersja pierwotna</v>
      </c>
      <c r="B2" s="719"/>
      <c r="C2" s="719"/>
      <c r="D2" s="719"/>
      <c r="E2" s="719"/>
      <c r="F2" s="719"/>
      <c r="G2" s="719"/>
      <c r="H2" s="719"/>
      <c r="I2" s="719"/>
    </row>
    <row r="3" spans="1:9" ht="13.5" customHeight="1">
      <c r="A3" s="710" t="s">
        <v>238</v>
      </c>
      <c r="B3" s="711"/>
      <c r="C3" s="711"/>
      <c r="D3" s="711"/>
      <c r="E3" s="711"/>
      <c r="F3" s="711"/>
      <c r="G3" s="711"/>
      <c r="H3" s="711"/>
      <c r="I3" s="711"/>
    </row>
    <row r="4" spans="1:16" ht="15" customHeight="1" thickBot="1">
      <c r="A4" s="712" t="s">
        <v>43</v>
      </c>
      <c r="B4" s="713"/>
      <c r="C4" s="713"/>
      <c r="D4" s="713"/>
      <c r="E4" s="713"/>
      <c r="F4" s="713"/>
      <c r="G4" s="713"/>
      <c r="H4" s="713"/>
      <c r="I4" s="714"/>
      <c r="J4" s="224"/>
      <c r="K4" s="224"/>
      <c r="L4" s="224"/>
      <c r="M4" s="224"/>
      <c r="N4" s="224"/>
      <c r="O4" s="224"/>
      <c r="P4" s="224"/>
    </row>
    <row r="5" spans="1:9" ht="15" customHeight="1" thickBot="1">
      <c r="A5" s="720" t="s">
        <v>8</v>
      </c>
      <c r="B5" s="721"/>
      <c r="C5" s="721"/>
      <c r="D5" s="721"/>
      <c r="E5" s="721"/>
      <c r="F5" s="721"/>
      <c r="G5" s="721"/>
      <c r="H5" s="721"/>
      <c r="I5" s="721"/>
    </row>
    <row r="6" spans="1:9" ht="32.25" customHeight="1" thickBot="1">
      <c r="A6" s="715">
        <f>Planowanie!B21</f>
        <v>0</v>
      </c>
      <c r="B6" s="716"/>
      <c r="C6" s="716"/>
      <c r="D6" s="716"/>
      <c r="E6" s="716"/>
      <c r="F6" s="716"/>
      <c r="G6" s="716"/>
      <c r="H6" s="716"/>
      <c r="I6" s="717"/>
    </row>
    <row r="7" spans="1:16" ht="15">
      <c r="A7" s="225" t="s">
        <v>139</v>
      </c>
      <c r="B7" s="708">
        <f>Planowanie!E7</f>
        <v>0</v>
      </c>
      <c r="C7" s="709"/>
      <c r="D7" s="709"/>
      <c r="E7" s="709"/>
      <c r="F7" s="709"/>
      <c r="G7" s="709"/>
      <c r="H7" s="709"/>
      <c r="I7" s="709"/>
      <c r="J7" s="224"/>
      <c r="K7" s="224"/>
      <c r="L7" s="224"/>
      <c r="M7" s="224"/>
      <c r="N7" s="224"/>
      <c r="O7" s="224"/>
      <c r="P7" s="224"/>
    </row>
    <row r="8" spans="1:14" ht="30" customHeight="1">
      <c r="A8" s="226" t="s">
        <v>74</v>
      </c>
      <c r="B8" s="708"/>
      <c r="C8" s="709"/>
      <c r="D8" s="709"/>
      <c r="E8" s="709"/>
      <c r="F8" s="709"/>
      <c r="G8" s="709"/>
      <c r="H8" s="709"/>
      <c r="I8" s="709"/>
      <c r="J8" s="224"/>
      <c r="K8" s="224"/>
      <c r="L8" s="224"/>
      <c r="M8" s="224"/>
      <c r="N8" s="224"/>
    </row>
    <row r="9" spans="1:14" ht="15">
      <c r="A9" s="226" t="s">
        <v>76</v>
      </c>
      <c r="B9" s="708">
        <v>9</v>
      </c>
      <c r="C9" s="709"/>
      <c r="D9" s="709"/>
      <c r="E9" s="709"/>
      <c r="F9" s="709"/>
      <c r="G9" s="709"/>
      <c r="H9" s="709"/>
      <c r="I9" s="709"/>
      <c r="J9" s="224"/>
      <c r="K9" s="224"/>
      <c r="L9" s="224"/>
      <c r="M9" s="224"/>
      <c r="N9" s="224"/>
    </row>
    <row r="10" spans="1:14" ht="15">
      <c r="A10" s="226" t="s">
        <v>77</v>
      </c>
      <c r="B10" s="708">
        <v>10</v>
      </c>
      <c r="C10" s="709"/>
      <c r="D10" s="709"/>
      <c r="E10" s="709"/>
      <c r="F10" s="709"/>
      <c r="G10" s="709"/>
      <c r="H10" s="709"/>
      <c r="I10" s="709"/>
      <c r="J10" s="224"/>
      <c r="K10" s="224"/>
      <c r="L10" s="224"/>
      <c r="M10" s="224"/>
      <c r="N10" s="224"/>
    </row>
    <row r="11" spans="1:14" ht="15">
      <c r="A11" s="226" t="s">
        <v>44</v>
      </c>
      <c r="B11" s="708">
        <v>11</v>
      </c>
      <c r="C11" s="709"/>
      <c r="D11" s="709"/>
      <c r="E11" s="709"/>
      <c r="F11" s="709"/>
      <c r="G11" s="709"/>
      <c r="H11" s="709"/>
      <c r="I11" s="709"/>
      <c r="J11" s="224"/>
      <c r="K11" s="224"/>
      <c r="L11" s="224"/>
      <c r="M11" s="224"/>
      <c r="N11" s="224"/>
    </row>
    <row r="12" spans="1:14" ht="15">
      <c r="A12" s="226" t="s">
        <v>45</v>
      </c>
      <c r="B12" s="708">
        <v>12</v>
      </c>
      <c r="C12" s="709"/>
      <c r="D12" s="709"/>
      <c r="E12" s="709"/>
      <c r="F12" s="709"/>
      <c r="G12" s="709"/>
      <c r="H12" s="709"/>
      <c r="I12" s="709"/>
      <c r="J12" s="224"/>
      <c r="K12" s="224"/>
      <c r="L12" s="224"/>
      <c r="M12" s="224"/>
      <c r="N12" s="224"/>
    </row>
    <row r="13" spans="1:14" ht="15">
      <c r="A13" s="226" t="s">
        <v>46</v>
      </c>
      <c r="B13" s="708">
        <v>13</v>
      </c>
      <c r="C13" s="709"/>
      <c r="D13" s="709"/>
      <c r="E13" s="709"/>
      <c r="F13" s="709"/>
      <c r="G13" s="709"/>
      <c r="H13" s="709"/>
      <c r="I13" s="709"/>
      <c r="J13" s="224"/>
      <c r="K13" s="224"/>
      <c r="L13" s="224"/>
      <c r="M13" s="224"/>
      <c r="N13" s="224"/>
    </row>
    <row r="14" spans="1:14" ht="15">
      <c r="A14" s="226" t="s">
        <v>47</v>
      </c>
      <c r="B14" s="708">
        <v>14</v>
      </c>
      <c r="C14" s="709"/>
      <c r="D14" s="709"/>
      <c r="E14" s="709"/>
      <c r="F14" s="709"/>
      <c r="G14" s="709"/>
      <c r="H14" s="709"/>
      <c r="I14" s="709"/>
      <c r="J14" s="224"/>
      <c r="K14" s="224"/>
      <c r="L14" s="224"/>
      <c r="M14" s="224"/>
      <c r="N14" s="224"/>
    </row>
    <row r="15" spans="1:14" ht="15">
      <c r="A15" s="226" t="s">
        <v>50</v>
      </c>
      <c r="B15" s="708">
        <v>15</v>
      </c>
      <c r="C15" s="709"/>
      <c r="D15" s="709"/>
      <c r="E15" s="709"/>
      <c r="F15" s="709"/>
      <c r="G15" s="709"/>
      <c r="H15" s="709"/>
      <c r="I15" s="709"/>
      <c r="J15" s="224"/>
      <c r="K15" s="224"/>
      <c r="L15" s="224"/>
      <c r="M15" s="224"/>
      <c r="N15" s="224"/>
    </row>
    <row r="16" spans="1:14" ht="25.5">
      <c r="A16" s="227" t="s">
        <v>48</v>
      </c>
      <c r="B16" s="708">
        <v>16</v>
      </c>
      <c r="C16" s="709"/>
      <c r="D16" s="709"/>
      <c r="E16" s="709"/>
      <c r="F16" s="709"/>
      <c r="G16" s="709"/>
      <c r="H16" s="709"/>
      <c r="I16" s="709"/>
      <c r="J16" s="224"/>
      <c r="K16" s="224"/>
      <c r="L16" s="224"/>
      <c r="M16" s="224"/>
      <c r="N16" s="224"/>
    </row>
    <row r="17" spans="1:14" ht="15">
      <c r="A17" s="226" t="s">
        <v>46</v>
      </c>
      <c r="B17" s="708">
        <v>17</v>
      </c>
      <c r="C17" s="709"/>
      <c r="D17" s="709"/>
      <c r="E17" s="709"/>
      <c r="F17" s="709"/>
      <c r="G17" s="709"/>
      <c r="H17" s="709"/>
      <c r="I17" s="709"/>
      <c r="J17" s="224"/>
      <c r="K17" s="224"/>
      <c r="L17" s="224"/>
      <c r="M17" s="224"/>
      <c r="N17" s="224"/>
    </row>
    <row r="18" spans="1:14" ht="15">
      <c r="A18" s="226" t="s">
        <v>47</v>
      </c>
      <c r="B18" s="708">
        <v>18</v>
      </c>
      <c r="C18" s="709"/>
      <c r="D18" s="709"/>
      <c r="E18" s="709"/>
      <c r="F18" s="709"/>
      <c r="G18" s="709"/>
      <c r="H18" s="709"/>
      <c r="I18" s="709"/>
      <c r="J18" s="224"/>
      <c r="K18" s="224"/>
      <c r="L18" s="224"/>
      <c r="M18" s="224"/>
      <c r="N18" s="224"/>
    </row>
    <row r="19" spans="1:14" ht="15">
      <c r="A19" s="226" t="s">
        <v>50</v>
      </c>
      <c r="B19" s="708">
        <v>19</v>
      </c>
      <c r="C19" s="709"/>
      <c r="D19" s="709"/>
      <c r="E19" s="709"/>
      <c r="F19" s="709"/>
      <c r="G19" s="709"/>
      <c r="H19" s="709"/>
      <c r="I19" s="709"/>
      <c r="J19" s="224"/>
      <c r="K19" s="224"/>
      <c r="L19" s="224"/>
      <c r="M19" s="224"/>
      <c r="N19" s="224"/>
    </row>
    <row r="20" spans="1:14" ht="15" customHeight="1">
      <c r="A20" s="722" t="s">
        <v>49</v>
      </c>
      <c r="B20" s="723"/>
      <c r="C20" s="724">
        <f>Planowanie!B42</f>
        <v>0</v>
      </c>
      <c r="D20" s="724"/>
      <c r="E20" s="724"/>
      <c r="F20" s="724"/>
      <c r="G20" s="724"/>
      <c r="H20" s="724"/>
      <c r="I20" s="724"/>
      <c r="J20" s="224"/>
      <c r="K20" s="224"/>
      <c r="L20" s="224"/>
      <c r="M20" s="224"/>
      <c r="N20" s="224"/>
    </row>
    <row r="21" spans="1:14" ht="3" customHeight="1">
      <c r="A21" s="727"/>
      <c r="B21" s="638"/>
      <c r="C21" s="638"/>
      <c r="D21" s="638"/>
      <c r="E21" s="638"/>
      <c r="F21" s="638"/>
      <c r="G21" s="638"/>
      <c r="H21" s="638"/>
      <c r="I21" s="638"/>
      <c r="M21" s="228"/>
      <c r="N21" s="228"/>
    </row>
    <row r="22" spans="1:9" s="224" customFormat="1" ht="15" customHeight="1">
      <c r="A22" s="728" t="s">
        <v>75</v>
      </c>
      <c r="B22" s="729"/>
      <c r="C22" s="729"/>
      <c r="D22" s="729"/>
      <c r="E22" s="729"/>
      <c r="F22" s="729"/>
      <c r="G22" s="729"/>
      <c r="H22" s="729"/>
      <c r="I22" s="729"/>
    </row>
    <row r="23" spans="1:15" ht="15">
      <c r="A23" s="677">
        <f>' Partnerzy (zał.1)'!A8:G8</f>
        <v>0</v>
      </c>
      <c r="B23" s="678"/>
      <c r="C23" s="678"/>
      <c r="D23" s="678"/>
      <c r="E23" s="678"/>
      <c r="F23" s="678"/>
      <c r="G23" s="678"/>
      <c r="H23" s="678"/>
      <c r="I23" s="678"/>
      <c r="J23" s="229"/>
      <c r="K23" s="229"/>
      <c r="L23" s="229"/>
      <c r="M23" s="229"/>
      <c r="N23" s="229"/>
      <c r="O23" s="229"/>
    </row>
    <row r="24" spans="1:14" ht="15">
      <c r="A24" s="677">
        <f>' Partnerzy (zał.1)'!A22:G22</f>
        <v>0</v>
      </c>
      <c r="B24" s="678"/>
      <c r="C24" s="678"/>
      <c r="D24" s="678"/>
      <c r="E24" s="678"/>
      <c r="F24" s="678"/>
      <c r="G24" s="678"/>
      <c r="H24" s="678"/>
      <c r="I24" s="678"/>
      <c r="J24" s="229"/>
      <c r="K24" s="229"/>
      <c r="L24" s="229"/>
      <c r="M24" s="229"/>
      <c r="N24" s="229"/>
    </row>
    <row r="25" spans="1:14" ht="15">
      <c r="A25" s="677">
        <f>' Partnerzy (zał.1)'!A36:G36</f>
        <v>0</v>
      </c>
      <c r="B25" s="678"/>
      <c r="C25" s="678"/>
      <c r="D25" s="678"/>
      <c r="E25" s="678"/>
      <c r="F25" s="678"/>
      <c r="G25" s="678"/>
      <c r="H25" s="678"/>
      <c r="I25" s="678"/>
      <c r="J25" s="229"/>
      <c r="K25" s="229"/>
      <c r="L25" s="229"/>
      <c r="M25" s="229"/>
      <c r="N25" s="229"/>
    </row>
    <row r="26" spans="1:14" ht="15">
      <c r="A26" s="677">
        <f>' Partnerzy (zał.1)'!A50:G50</f>
        <v>0</v>
      </c>
      <c r="B26" s="678"/>
      <c r="C26" s="678"/>
      <c r="D26" s="678"/>
      <c r="E26" s="678"/>
      <c r="F26" s="678"/>
      <c r="G26" s="678"/>
      <c r="H26" s="678"/>
      <c r="I26" s="678"/>
      <c r="J26" s="229"/>
      <c r="K26" s="229"/>
      <c r="L26" s="229"/>
      <c r="M26" s="229"/>
      <c r="N26" s="229"/>
    </row>
    <row r="27" spans="1:14" ht="15">
      <c r="A27" s="677">
        <f>' Partnerzy (zał.1)'!A64:G64</f>
        <v>0</v>
      </c>
      <c r="B27" s="678"/>
      <c r="C27" s="678"/>
      <c r="D27" s="678"/>
      <c r="E27" s="678"/>
      <c r="F27" s="678"/>
      <c r="G27" s="678"/>
      <c r="H27" s="678"/>
      <c r="I27" s="678"/>
      <c r="J27" s="229"/>
      <c r="K27" s="229"/>
      <c r="L27" s="229"/>
      <c r="M27" s="229"/>
      <c r="N27" s="229"/>
    </row>
    <row r="28" spans="1:9" ht="3" customHeight="1">
      <c r="A28" s="681"/>
      <c r="B28" s="682"/>
      <c r="C28" s="682"/>
      <c r="D28" s="682"/>
      <c r="E28" s="682"/>
      <c r="F28" s="638"/>
      <c r="G28" s="638"/>
      <c r="H28" s="638"/>
      <c r="I28" s="638"/>
    </row>
    <row r="29" spans="1:9" ht="15" customHeight="1">
      <c r="A29" s="725" t="s">
        <v>162</v>
      </c>
      <c r="B29" s="726"/>
      <c r="C29" s="726"/>
      <c r="D29" s="726"/>
      <c r="E29" s="230">
        <f>F1-1</f>
        <v>-1</v>
      </c>
      <c r="F29" s="231" t="s">
        <v>70</v>
      </c>
      <c r="G29" s="231" t="s">
        <v>70</v>
      </c>
      <c r="H29" s="730"/>
      <c r="I29" s="730"/>
    </row>
    <row r="30" spans="1:9" ht="15" customHeight="1">
      <c r="A30" s="683" t="s">
        <v>288</v>
      </c>
      <c r="B30" s="684"/>
      <c r="C30" s="684"/>
      <c r="D30" s="684"/>
      <c r="E30" s="684"/>
      <c r="F30" s="232">
        <f>SUM(F31:F32)</f>
        <v>0</v>
      </c>
      <c r="G30" s="685"/>
      <c r="H30" s="686"/>
      <c r="I30" s="686"/>
    </row>
    <row r="31" spans="1:9" ht="15" customHeight="1">
      <c r="A31" s="683" t="s">
        <v>287</v>
      </c>
      <c r="B31" s="684"/>
      <c r="C31" s="684"/>
      <c r="D31" s="684"/>
      <c r="E31" s="684"/>
      <c r="F31" s="14"/>
      <c r="G31" s="686"/>
      <c r="H31" s="686"/>
      <c r="I31" s="686"/>
    </row>
    <row r="32" spans="1:9" ht="15" customHeight="1">
      <c r="A32" s="683" t="s">
        <v>289</v>
      </c>
      <c r="B32" s="684"/>
      <c r="C32" s="684"/>
      <c r="D32" s="684"/>
      <c r="E32" s="684"/>
      <c r="F32" s="14"/>
      <c r="G32" s="686"/>
      <c r="H32" s="686"/>
      <c r="I32" s="686"/>
    </row>
    <row r="33" spans="1:9" ht="15" customHeight="1">
      <c r="A33" s="683" t="s">
        <v>290</v>
      </c>
      <c r="B33" s="684"/>
      <c r="C33" s="684"/>
      <c r="D33" s="684"/>
      <c r="E33" s="684"/>
      <c r="F33" s="14"/>
      <c r="G33" s="15"/>
      <c r="H33" s="687"/>
      <c r="I33" s="687"/>
    </row>
    <row r="34" spans="1:9" ht="15" customHeight="1">
      <c r="A34" s="683" t="s">
        <v>291</v>
      </c>
      <c r="B34" s="684"/>
      <c r="C34" s="684"/>
      <c r="D34" s="684"/>
      <c r="E34" s="684"/>
      <c r="F34" s="14"/>
      <c r="G34" s="695"/>
      <c r="H34" s="686"/>
      <c r="I34" s="686"/>
    </row>
    <row r="35" spans="1:9" ht="15" customHeight="1">
      <c r="A35" s="683" t="s">
        <v>292</v>
      </c>
      <c r="B35" s="684"/>
      <c r="C35" s="684"/>
      <c r="D35" s="684"/>
      <c r="E35" s="684"/>
      <c r="F35" s="14"/>
      <c r="G35" s="686"/>
      <c r="H35" s="686"/>
      <c r="I35" s="686"/>
    </row>
    <row r="36" spans="1:9" ht="15" customHeight="1">
      <c r="A36" s="683" t="s">
        <v>293</v>
      </c>
      <c r="B36" s="684"/>
      <c r="C36" s="684"/>
      <c r="D36" s="684"/>
      <c r="E36" s="684"/>
      <c r="F36" s="14"/>
      <c r="G36" s="686"/>
      <c r="H36" s="686"/>
      <c r="I36" s="686"/>
    </row>
    <row r="37" spans="1:9" ht="15" customHeight="1">
      <c r="A37" s="683" t="s">
        <v>216</v>
      </c>
      <c r="B37" s="684"/>
      <c r="C37" s="684"/>
      <c r="D37" s="684"/>
      <c r="E37" s="684"/>
      <c r="F37" s="14"/>
      <c r="G37" s="686"/>
      <c r="H37" s="686"/>
      <c r="I37" s="686"/>
    </row>
    <row r="38" spans="1:9" ht="3" customHeight="1">
      <c r="A38" s="694"/>
      <c r="B38" s="638"/>
      <c r="C38" s="638"/>
      <c r="D38" s="638"/>
      <c r="E38" s="638"/>
      <c r="F38" s="638"/>
      <c r="G38" s="638"/>
      <c r="H38" s="638"/>
      <c r="I38" s="638"/>
    </row>
    <row r="39" spans="1:9" ht="15">
      <c r="A39" s="679" t="s">
        <v>71</v>
      </c>
      <c r="B39" s="601"/>
      <c r="C39" s="601"/>
      <c r="D39" s="601"/>
      <c r="E39" s="601"/>
      <c r="F39" s="601"/>
      <c r="G39" s="601"/>
      <c r="H39" s="601"/>
      <c r="I39" s="601"/>
    </row>
    <row r="40" spans="1:9" ht="30" customHeight="1">
      <c r="A40" s="671"/>
      <c r="B40" s="672"/>
      <c r="C40" s="672"/>
      <c r="D40" s="672"/>
      <c r="E40" s="672"/>
      <c r="F40" s="672"/>
      <c r="G40" s="672"/>
      <c r="H40" s="672"/>
      <c r="I40" s="672"/>
    </row>
    <row r="41" spans="1:9" ht="3" customHeight="1">
      <c r="A41" s="680"/>
      <c r="B41" s="398"/>
      <c r="C41" s="398"/>
      <c r="D41" s="398"/>
      <c r="E41" s="398"/>
      <c r="F41" s="398"/>
      <c r="G41" s="398"/>
      <c r="H41" s="398"/>
      <c r="I41" s="398"/>
    </row>
    <row r="42" spans="1:9" ht="15">
      <c r="A42" s="679" t="s">
        <v>72</v>
      </c>
      <c r="B42" s="601"/>
      <c r="C42" s="601"/>
      <c r="D42" s="601"/>
      <c r="E42" s="601"/>
      <c r="F42" s="601"/>
      <c r="G42" s="601"/>
      <c r="H42" s="601"/>
      <c r="I42" s="601"/>
    </row>
    <row r="43" spans="1:9" ht="3" customHeight="1">
      <c r="A43" s="696"/>
      <c r="B43" s="398"/>
      <c r="C43" s="398"/>
      <c r="D43" s="398"/>
      <c r="E43" s="398"/>
      <c r="F43" s="398"/>
      <c r="G43" s="398"/>
      <c r="H43" s="398"/>
      <c r="I43" s="398"/>
    </row>
    <row r="44" spans="1:9" ht="31.5" customHeight="1">
      <c r="A44" s="700"/>
      <c r="B44" s="701"/>
      <c r="C44" s="701"/>
      <c r="D44" s="701"/>
      <c r="E44" s="701"/>
      <c r="F44" s="701"/>
      <c r="G44" s="701"/>
      <c r="H44" s="701"/>
      <c r="I44" s="701"/>
    </row>
    <row r="45" spans="1:9" ht="3" customHeight="1">
      <c r="A45" s="697"/>
      <c r="B45" s="638"/>
      <c r="C45" s="638"/>
      <c r="D45" s="638"/>
      <c r="E45" s="638"/>
      <c r="F45" s="638"/>
      <c r="G45" s="638"/>
      <c r="H45" s="638"/>
      <c r="I45" s="638"/>
    </row>
    <row r="46" spans="1:9" ht="15">
      <c r="A46" s="698" t="s">
        <v>159</v>
      </c>
      <c r="B46" s="699"/>
      <c r="C46" s="699"/>
      <c r="D46" s="699"/>
      <c r="E46" s="699"/>
      <c r="F46" s="699"/>
      <c r="G46" s="699"/>
      <c r="H46" s="699"/>
      <c r="I46" s="699"/>
    </row>
    <row r="47" spans="1:9" ht="30.75" customHeight="1">
      <c r="A47" s="671"/>
      <c r="B47" s="672"/>
      <c r="C47" s="672"/>
      <c r="D47" s="672"/>
      <c r="E47" s="672"/>
      <c r="F47" s="672"/>
      <c r="G47" s="672"/>
      <c r="H47" s="672"/>
      <c r="I47" s="672"/>
    </row>
    <row r="48" spans="1:9" ht="3" customHeight="1">
      <c r="A48" s="680"/>
      <c r="B48" s="398"/>
      <c r="C48" s="398"/>
      <c r="D48" s="398"/>
      <c r="E48" s="398"/>
      <c r="F48" s="398"/>
      <c r="G48" s="398"/>
      <c r="H48" s="398"/>
      <c r="I48" s="398"/>
    </row>
    <row r="49" spans="1:9" ht="15">
      <c r="A49" s="690" t="s">
        <v>160</v>
      </c>
      <c r="B49" s="674"/>
      <c r="C49" s="674"/>
      <c r="D49" s="674"/>
      <c r="E49" s="674"/>
      <c r="F49" s="674"/>
      <c r="G49" s="674"/>
      <c r="H49" s="674"/>
      <c r="I49" s="674"/>
    </row>
    <row r="50" spans="1:9" ht="30" customHeight="1">
      <c r="A50" s="671"/>
      <c r="B50" s="672"/>
      <c r="C50" s="672"/>
      <c r="D50" s="672"/>
      <c r="E50" s="672"/>
      <c r="F50" s="672"/>
      <c r="G50" s="672"/>
      <c r="H50" s="672"/>
      <c r="I50" s="672"/>
    </row>
    <row r="51" spans="1:9" ht="3" customHeight="1">
      <c r="A51" s="696"/>
      <c r="B51" s="398"/>
      <c r="C51" s="398"/>
      <c r="D51" s="398"/>
      <c r="E51" s="398"/>
      <c r="F51" s="398"/>
      <c r="G51" s="398"/>
      <c r="H51" s="398"/>
      <c r="I51" s="398"/>
    </row>
    <row r="52" spans="1:9" ht="15" customHeight="1">
      <c r="A52" s="690" t="s">
        <v>161</v>
      </c>
      <c r="B52" s="674"/>
      <c r="C52" s="674"/>
      <c r="D52" s="674"/>
      <c r="E52" s="674"/>
      <c r="F52" s="674"/>
      <c r="G52" s="674"/>
      <c r="H52" s="674"/>
      <c r="I52" s="674"/>
    </row>
    <row r="53" spans="1:9" ht="15.75">
      <c r="A53" s="691"/>
      <c r="B53" s="404"/>
      <c r="C53" s="404"/>
      <c r="D53" s="404"/>
      <c r="E53" s="404"/>
      <c r="F53" s="404"/>
      <c r="G53" s="404"/>
      <c r="H53" s="404"/>
      <c r="I53" s="404"/>
    </row>
    <row r="54" spans="1:9" ht="3" customHeight="1">
      <c r="A54" s="697"/>
      <c r="B54" s="638"/>
      <c r="C54" s="638"/>
      <c r="D54" s="638"/>
      <c r="E54" s="638"/>
      <c r="F54" s="638"/>
      <c r="G54" s="638"/>
      <c r="H54" s="638"/>
      <c r="I54" s="638"/>
    </row>
    <row r="55" spans="1:9" ht="15" customHeight="1">
      <c r="A55" s="673" t="s">
        <v>137</v>
      </c>
      <c r="B55" s="674"/>
      <c r="C55" s="674"/>
      <c r="D55" s="674"/>
      <c r="E55" s="674"/>
      <c r="F55" s="674"/>
      <c r="G55" s="674"/>
      <c r="H55" s="674"/>
      <c r="I55" s="674"/>
    </row>
    <row r="56" spans="1:9" ht="15">
      <c r="A56" s="675">
        <f>Planowanie!B25</f>
        <v>0</v>
      </c>
      <c r="B56" s="676"/>
      <c r="C56" s="676"/>
      <c r="D56" s="676"/>
      <c r="E56" s="676"/>
      <c r="F56" s="676"/>
      <c r="G56" s="676"/>
      <c r="H56" s="676"/>
      <c r="I56" s="676"/>
    </row>
    <row r="57" spans="1:9" ht="15">
      <c r="A57" s="675">
        <f>Planowanie!B26</f>
        <v>0</v>
      </c>
      <c r="B57" s="676"/>
      <c r="C57" s="676"/>
      <c r="D57" s="676"/>
      <c r="E57" s="676"/>
      <c r="F57" s="676"/>
      <c r="G57" s="676"/>
      <c r="H57" s="676"/>
      <c r="I57" s="676"/>
    </row>
    <row r="58" spans="1:9" ht="15">
      <c r="A58" s="675">
        <f>Planowanie!B27</f>
        <v>0</v>
      </c>
      <c r="B58" s="676"/>
      <c r="C58" s="676"/>
      <c r="D58" s="676"/>
      <c r="E58" s="676"/>
      <c r="F58" s="676"/>
      <c r="G58" s="676"/>
      <c r="H58" s="676"/>
      <c r="I58" s="676"/>
    </row>
    <row r="59" spans="1:9" ht="15" customHeight="1">
      <c r="A59" s="675">
        <f>Planowanie!B28</f>
        <v>0</v>
      </c>
      <c r="B59" s="676"/>
      <c r="C59" s="676"/>
      <c r="D59" s="676"/>
      <c r="E59" s="676"/>
      <c r="F59" s="676"/>
      <c r="G59" s="676"/>
      <c r="H59" s="676"/>
      <c r="I59" s="676"/>
    </row>
    <row r="60" spans="1:9" ht="15">
      <c r="A60" s="702">
        <f>IF(Planowanie!B32&gt;"","- Inne","")</f>
      </c>
      <c r="B60" s="703"/>
      <c r="C60" s="703"/>
      <c r="D60" s="703"/>
      <c r="E60" s="703"/>
      <c r="F60" s="703"/>
      <c r="G60" s="703"/>
      <c r="H60" s="703"/>
      <c r="I60" s="703"/>
    </row>
    <row r="61" spans="1:9" ht="15">
      <c r="A61" s="688">
        <f>Planowanie!B39</f>
        <v>0</v>
      </c>
      <c r="B61" s="689"/>
      <c r="C61" s="689"/>
      <c r="D61" s="689"/>
      <c r="E61" s="689"/>
      <c r="F61" s="689"/>
      <c r="G61" s="689"/>
      <c r="H61" s="689"/>
      <c r="I61" s="689"/>
    </row>
    <row r="62" spans="1:9" ht="3" customHeight="1">
      <c r="A62" s="694"/>
      <c r="B62" s="638"/>
      <c r="C62" s="638"/>
      <c r="D62" s="638"/>
      <c r="E62" s="638"/>
      <c r="F62" s="638"/>
      <c r="G62" s="638"/>
      <c r="H62" s="638"/>
      <c r="I62" s="638"/>
    </row>
    <row r="63" spans="1:9" ht="15" customHeight="1">
      <c r="A63" s="692" t="s">
        <v>142</v>
      </c>
      <c r="B63" s="693"/>
      <c r="C63" s="693"/>
      <c r="D63" s="693"/>
      <c r="E63" s="693"/>
      <c r="F63" s="693"/>
      <c r="G63" s="693"/>
      <c r="H63" s="693"/>
      <c r="I63" s="693"/>
    </row>
    <row r="64" spans="1:9" ht="15">
      <c r="A64" s="233" t="s">
        <v>41</v>
      </c>
      <c r="B64" s="233" t="s">
        <v>42</v>
      </c>
      <c r="C64" s="233">
        <f>Planowanie!B19</f>
        <v>0</v>
      </c>
      <c r="D64" s="233">
        <f>Planowanie!C19</f>
        <v>0</v>
      </c>
      <c r="E64" s="233">
        <f>Planowanie!D19</f>
        <v>0</v>
      </c>
      <c r="F64" s="233">
        <f>Planowanie!E19</f>
        <v>0</v>
      </c>
      <c r="G64" s="233">
        <f>Planowanie!F19</f>
        <v>0</v>
      </c>
      <c r="H64" s="233">
        <f>Planowanie!G19</f>
        <v>0</v>
      </c>
      <c r="I64" s="233">
        <f>Planowanie!H19</f>
        <v>0</v>
      </c>
    </row>
    <row r="65" spans="1:9" ht="15">
      <c r="A65" s="234">
        <f>'Kosztorys (zał.1)'!A10</f>
      </c>
      <c r="B65" s="235">
        <f aca="true" t="shared" si="0" ref="B65:B70">SUM(C65:I65)</f>
        <v>0</v>
      </c>
      <c r="C65" s="235">
        <f>'Kosztorys (zał.1)'!I10</f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</row>
    <row r="66" spans="1:9" ht="15">
      <c r="A66" s="234">
        <f>'Kosztorys (zał.1)'!A11</f>
      </c>
      <c r="B66" s="235">
        <f t="shared" si="0"/>
        <v>0</v>
      </c>
      <c r="C66" s="235">
        <f>'Kosztorys (zał.1)'!I11</f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</row>
    <row r="67" spans="1:9" ht="15">
      <c r="A67" s="234">
        <f>'Kosztorys (zał.1)'!A12</f>
      </c>
      <c r="B67" s="235">
        <f t="shared" si="0"/>
        <v>0</v>
      </c>
      <c r="C67" s="235">
        <f>'Kosztorys (zał.1)'!I12</f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</row>
    <row r="68" spans="1:9" ht="15">
      <c r="A68" s="234">
        <f>'Kosztorys (zał.1)'!A13</f>
      </c>
      <c r="B68" s="235">
        <f t="shared" si="0"/>
        <v>0</v>
      </c>
      <c r="C68" s="235">
        <f>'Kosztorys (zał.1)'!I13</f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</row>
    <row r="69" spans="1:9" ht="15">
      <c r="A69" s="234">
        <f>'Kosztorys (zał.1)'!A14</f>
      </c>
      <c r="B69" s="235">
        <f t="shared" si="0"/>
        <v>0</v>
      </c>
      <c r="C69" s="235">
        <f>'Kosztorys (zał.1)'!I14</f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</row>
    <row r="70" spans="1:9" ht="15">
      <c r="A70" s="234" t="s">
        <v>69</v>
      </c>
      <c r="B70" s="235">
        <f t="shared" si="0"/>
        <v>0</v>
      </c>
      <c r="C70" s="235">
        <f aca="true" t="shared" si="1" ref="C70:I70">SUM(C65:C69)</f>
        <v>0</v>
      </c>
      <c r="D70" s="235">
        <f t="shared" si="1"/>
        <v>0</v>
      </c>
      <c r="E70" s="235">
        <f t="shared" si="1"/>
        <v>0</v>
      </c>
      <c r="F70" s="235">
        <f t="shared" si="1"/>
        <v>0</v>
      </c>
      <c r="G70" s="235">
        <f t="shared" si="1"/>
        <v>0</v>
      </c>
      <c r="H70" s="235">
        <f t="shared" si="1"/>
        <v>0</v>
      </c>
      <c r="I70" s="235">
        <f t="shared" si="1"/>
        <v>0</v>
      </c>
    </row>
    <row r="71" spans="1:9" ht="3" customHeight="1">
      <c r="A71" s="694"/>
      <c r="B71" s="638"/>
      <c r="C71" s="638"/>
      <c r="D71" s="638"/>
      <c r="E71" s="638"/>
      <c r="F71" s="638"/>
      <c r="G71" s="638"/>
      <c r="H71" s="638"/>
      <c r="I71" s="638"/>
    </row>
    <row r="72" spans="1:9" ht="15">
      <c r="A72" s="669" t="s">
        <v>191</v>
      </c>
      <c r="B72" s="670"/>
      <c r="C72" s="670"/>
      <c r="D72" s="670"/>
      <c r="E72" s="670"/>
      <c r="F72" s="670"/>
      <c r="G72" s="670"/>
      <c r="H72" s="670"/>
      <c r="I72" s="670"/>
    </row>
    <row r="73" spans="1:9" ht="15" customHeight="1">
      <c r="A73" s="489"/>
      <c r="B73" s="404"/>
      <c r="C73" s="404"/>
      <c r="D73" s="404"/>
      <c r="E73" s="404"/>
      <c r="F73" s="404"/>
      <c r="G73" s="404"/>
      <c r="H73" s="404"/>
      <c r="I73" s="404"/>
    </row>
    <row r="74" spans="1:9" ht="3" customHeight="1">
      <c r="A74" s="409"/>
      <c r="B74" s="410"/>
      <c r="C74" s="410"/>
      <c r="D74" s="410"/>
      <c r="E74" s="410"/>
      <c r="F74" s="410"/>
      <c r="G74" s="410"/>
      <c r="H74" s="410"/>
      <c r="I74" s="411"/>
    </row>
    <row r="75" spans="1:9" ht="15">
      <c r="A75" s="667" t="s">
        <v>192</v>
      </c>
      <c r="B75" s="668"/>
      <c r="C75" s="668"/>
      <c r="D75" s="668"/>
      <c r="E75" s="668"/>
      <c r="F75" s="668"/>
      <c r="G75" s="668"/>
      <c r="H75" s="668"/>
      <c r="I75" s="95" t="s">
        <v>187</v>
      </c>
    </row>
    <row r="76" spans="1:9" ht="30" customHeight="1">
      <c r="A76" s="643"/>
      <c r="B76" s="666"/>
      <c r="C76" s="666"/>
      <c r="D76" s="666"/>
      <c r="E76" s="666"/>
      <c r="F76" s="666"/>
      <c r="G76" s="666"/>
      <c r="H76" s="666"/>
      <c r="I76" s="16"/>
    </row>
    <row r="77" spans="1:9" ht="30" customHeight="1">
      <c r="A77" s="643"/>
      <c r="B77" s="666"/>
      <c r="C77" s="666"/>
      <c r="D77" s="666"/>
      <c r="E77" s="666"/>
      <c r="F77" s="666"/>
      <c r="G77" s="666"/>
      <c r="H77" s="666"/>
      <c r="I77" s="16"/>
    </row>
    <row r="78" spans="1:9" ht="30" customHeight="1">
      <c r="A78" s="643"/>
      <c r="B78" s="666"/>
      <c r="C78" s="666"/>
      <c r="D78" s="666"/>
      <c r="E78" s="666"/>
      <c r="F78" s="666"/>
      <c r="G78" s="666"/>
      <c r="H78" s="666"/>
      <c r="I78" s="16"/>
    </row>
    <row r="79" spans="1:9" ht="30" customHeight="1">
      <c r="A79" s="643"/>
      <c r="B79" s="666"/>
      <c r="C79" s="666"/>
      <c r="D79" s="666"/>
      <c r="E79" s="666"/>
      <c r="F79" s="666"/>
      <c r="G79" s="666"/>
      <c r="H79" s="666"/>
      <c r="I79" s="16"/>
    </row>
    <row r="80" spans="1:9" ht="30" customHeight="1">
      <c r="A80" s="643"/>
      <c r="B80" s="666"/>
      <c r="C80" s="666"/>
      <c r="D80" s="666"/>
      <c r="E80" s="666"/>
      <c r="F80" s="666"/>
      <c r="G80" s="666"/>
      <c r="H80" s="666"/>
      <c r="I80" s="16"/>
    </row>
    <row r="81" spans="1:9" ht="30" customHeight="1">
      <c r="A81" s="643"/>
      <c r="B81" s="666"/>
      <c r="C81" s="666"/>
      <c r="D81" s="666"/>
      <c r="E81" s="666"/>
      <c r="F81" s="666"/>
      <c r="G81" s="666"/>
      <c r="H81" s="666"/>
      <c r="I81" s="16"/>
    </row>
    <row r="82" spans="1:9" ht="30" customHeight="1">
      <c r="A82" s="643"/>
      <c r="B82" s="666"/>
      <c r="C82" s="666"/>
      <c r="D82" s="666"/>
      <c r="E82" s="666"/>
      <c r="F82" s="666"/>
      <c r="G82" s="666"/>
      <c r="H82" s="666"/>
      <c r="I82" s="16"/>
    </row>
    <row r="83" spans="1:9" ht="30" customHeight="1">
      <c r="A83" s="643"/>
      <c r="B83" s="666"/>
      <c r="C83" s="666"/>
      <c r="D83" s="666"/>
      <c r="E83" s="666"/>
      <c r="F83" s="666"/>
      <c r="G83" s="666"/>
      <c r="H83" s="666"/>
      <c r="I83" s="16"/>
    </row>
    <row r="84" spans="1:9" ht="30" customHeight="1">
      <c r="A84" s="643"/>
      <c r="B84" s="666"/>
      <c r="C84" s="666"/>
      <c r="D84" s="666"/>
      <c r="E84" s="666"/>
      <c r="F84" s="666"/>
      <c r="G84" s="666"/>
      <c r="H84" s="666"/>
      <c r="I84" s="16"/>
    </row>
    <row r="85" spans="1:9" ht="30" customHeight="1">
      <c r="A85" s="643"/>
      <c r="B85" s="666"/>
      <c r="C85" s="666"/>
      <c r="D85" s="666"/>
      <c r="E85" s="666"/>
      <c r="F85" s="666"/>
      <c r="G85" s="666"/>
      <c r="H85" s="666"/>
      <c r="I85" s="16"/>
    </row>
    <row r="86" spans="1:9" ht="30" customHeight="1">
      <c r="A86" s="643"/>
      <c r="B86" s="666"/>
      <c r="C86" s="666"/>
      <c r="D86" s="666"/>
      <c r="E86" s="666"/>
      <c r="F86" s="666"/>
      <c r="G86" s="666"/>
      <c r="H86" s="666"/>
      <c r="I86" s="16"/>
    </row>
    <row r="87" spans="1:9" ht="30" customHeight="1">
      <c r="A87" s="643"/>
      <c r="B87" s="666"/>
      <c r="C87" s="666"/>
      <c r="D87" s="666"/>
      <c r="E87" s="666"/>
      <c r="F87" s="666"/>
      <c r="G87" s="666"/>
      <c r="H87" s="666"/>
      <c r="I87" s="16"/>
    </row>
    <row r="88" spans="1:9" ht="30" customHeight="1">
      <c r="A88" s="643"/>
      <c r="B88" s="666"/>
      <c r="C88" s="666"/>
      <c r="D88" s="666"/>
      <c r="E88" s="666"/>
      <c r="F88" s="666"/>
      <c r="G88" s="666"/>
      <c r="H88" s="666"/>
      <c r="I88" s="16"/>
    </row>
    <row r="89" spans="1:9" ht="30" customHeight="1">
      <c r="A89" s="643"/>
      <c r="B89" s="666"/>
      <c r="C89" s="666"/>
      <c r="D89" s="666"/>
      <c r="E89" s="666"/>
      <c r="F89" s="666"/>
      <c r="G89" s="666"/>
      <c r="H89" s="666"/>
      <c r="I89" s="16"/>
    </row>
    <row r="90" spans="1:9" ht="30" customHeight="1">
      <c r="A90" s="643"/>
      <c r="B90" s="666"/>
      <c r="C90" s="666"/>
      <c r="D90" s="666"/>
      <c r="E90" s="666"/>
      <c r="F90" s="666"/>
      <c r="G90" s="666"/>
      <c r="H90" s="666"/>
      <c r="I90" s="16"/>
    </row>
    <row r="91" spans="1:9" ht="30" customHeight="1">
      <c r="A91" s="643"/>
      <c r="B91" s="666"/>
      <c r="C91" s="666"/>
      <c r="D91" s="666"/>
      <c r="E91" s="666"/>
      <c r="F91" s="666"/>
      <c r="G91" s="666"/>
      <c r="H91" s="666"/>
      <c r="I91" s="16"/>
    </row>
    <row r="92" spans="1:9" ht="30" customHeight="1">
      <c r="A92" s="643"/>
      <c r="B92" s="666"/>
      <c r="C92" s="666"/>
      <c r="D92" s="666"/>
      <c r="E92" s="666"/>
      <c r="F92" s="666"/>
      <c r="G92" s="666"/>
      <c r="H92" s="666"/>
      <c r="I92" s="16"/>
    </row>
    <row r="93" spans="1:9" ht="30" customHeight="1">
      <c r="A93" s="643"/>
      <c r="B93" s="666"/>
      <c r="C93" s="666"/>
      <c r="D93" s="666"/>
      <c r="E93" s="666"/>
      <c r="F93" s="666"/>
      <c r="G93" s="666"/>
      <c r="H93" s="666"/>
      <c r="I93" s="16"/>
    </row>
    <row r="94" spans="1:9" ht="30" customHeight="1">
      <c r="A94" s="643"/>
      <c r="B94" s="666"/>
      <c r="C94" s="666"/>
      <c r="D94" s="666"/>
      <c r="E94" s="666"/>
      <c r="F94" s="666"/>
      <c r="G94" s="666"/>
      <c r="H94" s="666"/>
      <c r="I94" s="16"/>
    </row>
    <row r="95" spans="1:9" ht="30" customHeight="1">
      <c r="A95" s="643"/>
      <c r="B95" s="666"/>
      <c r="C95" s="666"/>
      <c r="D95" s="666"/>
      <c r="E95" s="666"/>
      <c r="F95" s="666"/>
      <c r="G95" s="666"/>
      <c r="H95" s="666"/>
      <c r="I95" s="16"/>
    </row>
    <row r="96" spans="1:9" ht="30" customHeight="1">
      <c r="A96" s="643"/>
      <c r="B96" s="666"/>
      <c r="C96" s="666"/>
      <c r="D96" s="666"/>
      <c r="E96" s="666"/>
      <c r="F96" s="666"/>
      <c r="G96" s="666"/>
      <c r="H96" s="666"/>
      <c r="I96" s="16"/>
    </row>
    <row r="97" spans="1:9" ht="30" customHeight="1">
      <c r="A97" s="643"/>
      <c r="B97" s="666"/>
      <c r="C97" s="666"/>
      <c r="D97" s="666"/>
      <c r="E97" s="666"/>
      <c r="F97" s="666"/>
      <c r="G97" s="666"/>
      <c r="H97" s="666"/>
      <c r="I97" s="16"/>
    </row>
    <row r="98" spans="1:9" ht="30" customHeight="1">
      <c r="A98" s="643"/>
      <c r="B98" s="666"/>
      <c r="C98" s="666"/>
      <c r="D98" s="666"/>
      <c r="E98" s="666"/>
      <c r="F98" s="666"/>
      <c r="G98" s="666"/>
      <c r="H98" s="666"/>
      <c r="I98" s="16"/>
    </row>
    <row r="99" spans="1:9" ht="30" customHeight="1">
      <c r="A99" s="643"/>
      <c r="B99" s="666"/>
      <c r="C99" s="666"/>
      <c r="D99" s="666"/>
      <c r="E99" s="666"/>
      <c r="F99" s="666"/>
      <c r="G99" s="666"/>
      <c r="H99" s="666"/>
      <c r="I99" s="16"/>
    </row>
    <row r="100" spans="1:9" ht="30" customHeight="1">
      <c r="A100" s="643"/>
      <c r="B100" s="666"/>
      <c r="C100" s="666"/>
      <c r="D100" s="666"/>
      <c r="E100" s="666"/>
      <c r="F100" s="666"/>
      <c r="G100" s="666"/>
      <c r="H100" s="666"/>
      <c r="I100" s="16"/>
    </row>
    <row r="101" spans="1:9" ht="30" customHeight="1">
      <c r="A101" s="643"/>
      <c r="B101" s="666"/>
      <c r="C101" s="666"/>
      <c r="D101" s="666"/>
      <c r="E101" s="666"/>
      <c r="F101" s="666"/>
      <c r="G101" s="666"/>
      <c r="H101" s="666"/>
      <c r="I101" s="16"/>
    </row>
    <row r="102" spans="1:9" ht="30" customHeight="1">
      <c r="A102" s="643"/>
      <c r="B102" s="666"/>
      <c r="C102" s="666"/>
      <c r="D102" s="666"/>
      <c r="E102" s="666"/>
      <c r="F102" s="666"/>
      <c r="G102" s="666"/>
      <c r="H102" s="666"/>
      <c r="I102" s="16"/>
    </row>
    <row r="103" spans="1:9" ht="30" customHeight="1">
      <c r="A103" s="643"/>
      <c r="B103" s="666"/>
      <c r="C103" s="666"/>
      <c r="D103" s="666"/>
      <c r="E103" s="666"/>
      <c r="F103" s="666"/>
      <c r="G103" s="666"/>
      <c r="H103" s="666"/>
      <c r="I103" s="16"/>
    </row>
    <row r="104" spans="1:9" ht="30" customHeight="1">
      <c r="A104" s="643"/>
      <c r="B104" s="666"/>
      <c r="C104" s="666"/>
      <c r="D104" s="666"/>
      <c r="E104" s="666"/>
      <c r="F104" s="666"/>
      <c r="G104" s="666"/>
      <c r="H104" s="666"/>
      <c r="I104" s="16"/>
    </row>
    <row r="105" spans="1:9" ht="30" customHeight="1">
      <c r="A105" s="643"/>
      <c r="B105" s="666"/>
      <c r="C105" s="666"/>
      <c r="D105" s="666"/>
      <c r="E105" s="666"/>
      <c r="F105" s="666"/>
      <c r="G105" s="666"/>
      <c r="H105" s="666"/>
      <c r="I105" s="16"/>
    </row>
    <row r="106" spans="1:9" ht="30" customHeight="1">
      <c r="A106" s="643"/>
      <c r="B106" s="666"/>
      <c r="C106" s="666"/>
      <c r="D106" s="666"/>
      <c r="E106" s="666"/>
      <c r="F106" s="666"/>
      <c r="G106" s="666"/>
      <c r="H106" s="666"/>
      <c r="I106" s="16"/>
    </row>
    <row r="107" spans="1:9" ht="30" customHeight="1">
      <c r="A107" s="643"/>
      <c r="B107" s="666"/>
      <c r="C107" s="666"/>
      <c r="D107" s="666"/>
      <c r="E107" s="666"/>
      <c r="F107" s="666"/>
      <c r="G107" s="666"/>
      <c r="H107" s="666"/>
      <c r="I107" s="16"/>
    </row>
    <row r="108" spans="1:9" ht="30" customHeight="1">
      <c r="A108" s="643"/>
      <c r="B108" s="666"/>
      <c r="C108" s="666"/>
      <c r="D108" s="666"/>
      <c r="E108" s="666"/>
      <c r="F108" s="666"/>
      <c r="G108" s="666"/>
      <c r="H108" s="666"/>
      <c r="I108" s="16"/>
    </row>
    <row r="109" spans="1:9" ht="30" customHeight="1">
      <c r="A109" s="643"/>
      <c r="B109" s="666"/>
      <c r="C109" s="666"/>
      <c r="D109" s="666"/>
      <c r="E109" s="666"/>
      <c r="F109" s="666"/>
      <c r="G109" s="666"/>
      <c r="H109" s="666"/>
      <c r="I109" s="16"/>
    </row>
    <row r="110" spans="1:9" ht="30" customHeight="1">
      <c r="A110" s="643"/>
      <c r="B110" s="666"/>
      <c r="C110" s="666"/>
      <c r="D110" s="666"/>
      <c r="E110" s="666"/>
      <c r="F110" s="666"/>
      <c r="G110" s="666"/>
      <c r="H110" s="666"/>
      <c r="I110" s="16"/>
    </row>
    <row r="111" spans="1:9" ht="30" customHeight="1">
      <c r="A111" s="643"/>
      <c r="B111" s="666"/>
      <c r="C111" s="666"/>
      <c r="D111" s="666"/>
      <c r="E111" s="666"/>
      <c r="F111" s="666"/>
      <c r="G111" s="666"/>
      <c r="H111" s="666"/>
      <c r="I111" s="16"/>
    </row>
    <row r="112" spans="1:9" ht="30" customHeight="1">
      <c r="A112" s="643"/>
      <c r="B112" s="666"/>
      <c r="C112" s="666"/>
      <c r="D112" s="666"/>
      <c r="E112" s="666"/>
      <c r="F112" s="666"/>
      <c r="G112" s="666"/>
      <c r="H112" s="666"/>
      <c r="I112" s="16"/>
    </row>
    <row r="113" spans="1:9" ht="30" customHeight="1">
      <c r="A113" s="643"/>
      <c r="B113" s="666"/>
      <c r="C113" s="666"/>
      <c r="D113" s="666"/>
      <c r="E113" s="666"/>
      <c r="F113" s="666"/>
      <c r="G113" s="666"/>
      <c r="H113" s="666"/>
      <c r="I113" s="16"/>
    </row>
    <row r="114" spans="1:9" ht="30" customHeight="1">
      <c r="A114" s="643"/>
      <c r="B114" s="666"/>
      <c r="C114" s="666"/>
      <c r="D114" s="666"/>
      <c r="E114" s="666"/>
      <c r="F114" s="666"/>
      <c r="G114" s="666"/>
      <c r="H114" s="666"/>
      <c r="I114" s="16"/>
    </row>
    <row r="115" spans="1:9" ht="30" customHeight="1">
      <c r="A115" s="643"/>
      <c r="B115" s="666"/>
      <c r="C115" s="666"/>
      <c r="D115" s="666"/>
      <c r="E115" s="666"/>
      <c r="F115" s="666"/>
      <c r="G115" s="666"/>
      <c r="H115" s="666"/>
      <c r="I115" s="16"/>
    </row>
    <row r="116" spans="1:9" ht="30" customHeight="1">
      <c r="A116" s="643"/>
      <c r="B116" s="666"/>
      <c r="C116" s="666"/>
      <c r="D116" s="666"/>
      <c r="E116" s="666"/>
      <c r="F116" s="666"/>
      <c r="G116" s="666"/>
      <c r="H116" s="666"/>
      <c r="I116" s="16"/>
    </row>
    <row r="117" spans="1:9" ht="30" customHeight="1">
      <c r="A117" s="643"/>
      <c r="B117" s="666"/>
      <c r="C117" s="666"/>
      <c r="D117" s="666"/>
      <c r="E117" s="666"/>
      <c r="F117" s="666"/>
      <c r="G117" s="666"/>
      <c r="H117" s="666"/>
      <c r="I117" s="16"/>
    </row>
    <row r="118" spans="1:9" ht="30" customHeight="1">
      <c r="A118" s="643"/>
      <c r="B118" s="666"/>
      <c r="C118" s="666"/>
      <c r="D118" s="666"/>
      <c r="E118" s="666"/>
      <c r="F118" s="666"/>
      <c r="G118" s="666"/>
      <c r="H118" s="666"/>
      <c r="I118" s="16"/>
    </row>
    <row r="119" spans="1:9" ht="30" customHeight="1">
      <c r="A119" s="643"/>
      <c r="B119" s="666"/>
      <c r="C119" s="666"/>
      <c r="D119" s="666"/>
      <c r="E119" s="666"/>
      <c r="F119" s="666"/>
      <c r="G119" s="666"/>
      <c r="H119" s="666"/>
      <c r="I119" s="16"/>
    </row>
    <row r="120" spans="1:9" ht="30" customHeight="1">
      <c r="A120" s="643"/>
      <c r="B120" s="666"/>
      <c r="C120" s="666"/>
      <c r="D120" s="666"/>
      <c r="E120" s="666"/>
      <c r="F120" s="666"/>
      <c r="G120" s="666"/>
      <c r="H120" s="666"/>
      <c r="I120" s="16"/>
    </row>
    <row r="121" spans="1:9" ht="30" customHeight="1">
      <c r="A121" s="643"/>
      <c r="B121" s="666"/>
      <c r="C121" s="666"/>
      <c r="D121" s="666"/>
      <c r="E121" s="666"/>
      <c r="F121" s="666"/>
      <c r="G121" s="666"/>
      <c r="H121" s="666"/>
      <c r="I121" s="16"/>
    </row>
    <row r="122" spans="1:9" ht="30" customHeight="1">
      <c r="A122" s="643"/>
      <c r="B122" s="666"/>
      <c r="C122" s="666"/>
      <c r="D122" s="666"/>
      <c r="E122" s="666"/>
      <c r="F122" s="666"/>
      <c r="G122" s="666"/>
      <c r="H122" s="666"/>
      <c r="I122" s="16"/>
    </row>
    <row r="123" spans="1:9" ht="30" customHeight="1">
      <c r="A123" s="643"/>
      <c r="B123" s="666"/>
      <c r="C123" s="666"/>
      <c r="D123" s="666"/>
      <c r="E123" s="666"/>
      <c r="F123" s="666"/>
      <c r="G123" s="666"/>
      <c r="H123" s="666"/>
      <c r="I123" s="16"/>
    </row>
    <row r="124" spans="1:9" ht="30" customHeight="1">
      <c r="A124" s="643"/>
      <c r="B124" s="666"/>
      <c r="C124" s="666"/>
      <c r="D124" s="666"/>
      <c r="E124" s="666"/>
      <c r="F124" s="666"/>
      <c r="G124" s="666"/>
      <c r="H124" s="666"/>
      <c r="I124" s="16"/>
    </row>
    <row r="125" spans="1:9" ht="30" customHeight="1">
      <c r="A125" s="643"/>
      <c r="B125" s="666"/>
      <c r="C125" s="666"/>
      <c r="D125" s="666"/>
      <c r="E125" s="666"/>
      <c r="F125" s="666"/>
      <c r="G125" s="666"/>
      <c r="H125" s="666"/>
      <c r="I125" s="16"/>
    </row>
    <row r="126" spans="1:9" ht="30" customHeight="1">
      <c r="A126" s="643"/>
      <c r="B126" s="666"/>
      <c r="C126" s="666"/>
      <c r="D126" s="666"/>
      <c r="E126" s="666"/>
      <c r="F126" s="666"/>
      <c r="G126" s="666"/>
      <c r="H126" s="666"/>
      <c r="I126" s="16"/>
    </row>
    <row r="127" spans="1:9" ht="30" customHeight="1">
      <c r="A127" s="643"/>
      <c r="B127" s="666"/>
      <c r="C127" s="666"/>
      <c r="D127" s="666"/>
      <c r="E127" s="666"/>
      <c r="F127" s="666"/>
      <c r="G127" s="666"/>
      <c r="H127" s="666"/>
      <c r="I127" s="16"/>
    </row>
    <row r="128" spans="1:9" ht="30" customHeight="1">
      <c r="A128" s="643"/>
      <c r="B128" s="666"/>
      <c r="C128" s="666"/>
      <c r="D128" s="666"/>
      <c r="E128" s="666"/>
      <c r="F128" s="666"/>
      <c r="G128" s="666"/>
      <c r="H128" s="666"/>
      <c r="I128" s="16"/>
    </row>
    <row r="129" spans="1:9" ht="30" customHeight="1">
      <c r="A129" s="643"/>
      <c r="B129" s="666"/>
      <c r="C129" s="666"/>
      <c r="D129" s="666"/>
      <c r="E129" s="666"/>
      <c r="F129" s="666"/>
      <c r="G129" s="666"/>
      <c r="H129" s="666"/>
      <c r="I129" s="16"/>
    </row>
    <row r="130" spans="1:9" ht="30" customHeight="1">
      <c r="A130" s="643"/>
      <c r="B130" s="666"/>
      <c r="C130" s="666"/>
      <c r="D130" s="666"/>
      <c r="E130" s="666"/>
      <c r="F130" s="666"/>
      <c r="G130" s="666"/>
      <c r="H130" s="666"/>
      <c r="I130" s="16"/>
    </row>
    <row r="131" spans="1:9" ht="30" customHeight="1">
      <c r="A131" s="643"/>
      <c r="B131" s="666"/>
      <c r="C131" s="666"/>
      <c r="D131" s="666"/>
      <c r="E131" s="666"/>
      <c r="F131" s="666"/>
      <c r="G131" s="666"/>
      <c r="H131" s="666"/>
      <c r="I131" s="16"/>
    </row>
    <row r="132" spans="1:9" ht="30" customHeight="1">
      <c r="A132" s="643"/>
      <c r="B132" s="666"/>
      <c r="C132" s="666"/>
      <c r="D132" s="666"/>
      <c r="E132" s="666"/>
      <c r="F132" s="666"/>
      <c r="G132" s="666"/>
      <c r="H132" s="666"/>
      <c r="I132" s="16"/>
    </row>
    <row r="133" spans="1:9" ht="30" customHeight="1">
      <c r="A133" s="643"/>
      <c r="B133" s="666"/>
      <c r="C133" s="666"/>
      <c r="D133" s="666"/>
      <c r="E133" s="666"/>
      <c r="F133" s="666"/>
      <c r="G133" s="666"/>
      <c r="H133" s="666"/>
      <c r="I133" s="16"/>
    </row>
    <row r="134" spans="1:9" ht="30" customHeight="1">
      <c r="A134" s="643"/>
      <c r="B134" s="666"/>
      <c r="C134" s="666"/>
      <c r="D134" s="666"/>
      <c r="E134" s="666"/>
      <c r="F134" s="666"/>
      <c r="G134" s="666"/>
      <c r="H134" s="666"/>
      <c r="I134" s="16"/>
    </row>
    <row r="135" spans="1:9" ht="30" customHeight="1">
      <c r="A135" s="643"/>
      <c r="B135" s="666"/>
      <c r="C135" s="666"/>
      <c r="D135" s="666"/>
      <c r="E135" s="666"/>
      <c r="F135" s="666"/>
      <c r="G135" s="666"/>
      <c r="H135" s="666"/>
      <c r="I135" s="16"/>
    </row>
    <row r="136" spans="1:9" ht="30" customHeight="1">
      <c r="A136" s="643"/>
      <c r="B136" s="666"/>
      <c r="C136" s="666"/>
      <c r="D136" s="666"/>
      <c r="E136" s="666"/>
      <c r="F136" s="666"/>
      <c r="G136" s="666"/>
      <c r="H136" s="666"/>
      <c r="I136" s="16"/>
    </row>
    <row r="137" spans="1:9" ht="30" customHeight="1">
      <c r="A137" s="643"/>
      <c r="B137" s="666"/>
      <c r="C137" s="666"/>
      <c r="D137" s="666"/>
      <c r="E137" s="666"/>
      <c r="F137" s="666"/>
      <c r="G137" s="666"/>
      <c r="H137" s="666"/>
      <c r="I137" s="16"/>
    </row>
    <row r="138" spans="1:9" ht="30" customHeight="1">
      <c r="A138" s="643"/>
      <c r="B138" s="666"/>
      <c r="C138" s="666"/>
      <c r="D138" s="666"/>
      <c r="E138" s="666"/>
      <c r="F138" s="666"/>
      <c r="G138" s="666"/>
      <c r="H138" s="666"/>
      <c r="I138" s="16"/>
    </row>
    <row r="139" spans="1:9" ht="30" customHeight="1">
      <c r="A139" s="643"/>
      <c r="B139" s="666"/>
      <c r="C139" s="666"/>
      <c r="D139" s="666"/>
      <c r="E139" s="666"/>
      <c r="F139" s="666"/>
      <c r="G139" s="666"/>
      <c r="H139" s="666"/>
      <c r="I139" s="16"/>
    </row>
    <row r="140" spans="1:9" ht="30" customHeight="1">
      <c r="A140" s="643"/>
      <c r="B140" s="666"/>
      <c r="C140" s="666"/>
      <c r="D140" s="666"/>
      <c r="E140" s="666"/>
      <c r="F140" s="666"/>
      <c r="G140" s="666"/>
      <c r="H140" s="666"/>
      <c r="I140" s="16"/>
    </row>
    <row r="141" spans="1:9" ht="30" customHeight="1">
      <c r="A141" s="643"/>
      <c r="B141" s="666"/>
      <c r="C141" s="666"/>
      <c r="D141" s="666"/>
      <c r="E141" s="666"/>
      <c r="F141" s="666"/>
      <c r="G141" s="666"/>
      <c r="H141" s="666"/>
      <c r="I141" s="16"/>
    </row>
    <row r="142" spans="1:9" ht="30" customHeight="1">
      <c r="A142" s="643"/>
      <c r="B142" s="666"/>
      <c r="C142" s="666"/>
      <c r="D142" s="666"/>
      <c r="E142" s="666"/>
      <c r="F142" s="666"/>
      <c r="G142" s="666"/>
      <c r="H142" s="666"/>
      <c r="I142" s="16"/>
    </row>
    <row r="143" spans="1:9" ht="30" customHeight="1">
      <c r="A143" s="643"/>
      <c r="B143" s="666"/>
      <c r="C143" s="666"/>
      <c r="D143" s="666"/>
      <c r="E143" s="666"/>
      <c r="F143" s="666"/>
      <c r="G143" s="666"/>
      <c r="H143" s="666"/>
      <c r="I143" s="16"/>
    </row>
    <row r="144" spans="1:9" ht="30" customHeight="1">
      <c r="A144" s="643"/>
      <c r="B144" s="666"/>
      <c r="C144" s="666"/>
      <c r="D144" s="666"/>
      <c r="E144" s="666"/>
      <c r="F144" s="666"/>
      <c r="G144" s="666"/>
      <c r="H144" s="666"/>
      <c r="I144" s="16"/>
    </row>
    <row r="145" spans="1:9" ht="30" customHeight="1">
      <c r="A145" s="643"/>
      <c r="B145" s="666"/>
      <c r="C145" s="666"/>
      <c r="D145" s="666"/>
      <c r="E145" s="666"/>
      <c r="F145" s="666"/>
      <c r="G145" s="666"/>
      <c r="H145" s="666"/>
      <c r="I145" s="16"/>
    </row>
    <row r="146" spans="1:9" ht="30" customHeight="1">
      <c r="A146" s="643"/>
      <c r="B146" s="666"/>
      <c r="C146" s="666"/>
      <c r="D146" s="666"/>
      <c r="E146" s="666"/>
      <c r="F146" s="666"/>
      <c r="G146" s="666"/>
      <c r="H146" s="666"/>
      <c r="I146" s="16"/>
    </row>
    <row r="147" spans="1:9" ht="30" customHeight="1">
      <c r="A147" s="643"/>
      <c r="B147" s="666"/>
      <c r="C147" s="666"/>
      <c r="D147" s="666"/>
      <c r="E147" s="666"/>
      <c r="F147" s="666"/>
      <c r="G147" s="666"/>
      <c r="H147" s="666"/>
      <c r="I147" s="16"/>
    </row>
    <row r="148" spans="1:9" ht="30" customHeight="1">
      <c r="A148" s="643"/>
      <c r="B148" s="666"/>
      <c r="C148" s="666"/>
      <c r="D148" s="666"/>
      <c r="E148" s="666"/>
      <c r="F148" s="666"/>
      <c r="G148" s="666"/>
      <c r="H148" s="666"/>
      <c r="I148" s="16"/>
    </row>
    <row r="149" spans="1:9" ht="30" customHeight="1">
      <c r="A149" s="643"/>
      <c r="B149" s="666"/>
      <c r="C149" s="666"/>
      <c r="D149" s="666"/>
      <c r="E149" s="666"/>
      <c r="F149" s="666"/>
      <c r="G149" s="666"/>
      <c r="H149" s="666"/>
      <c r="I149" s="16"/>
    </row>
    <row r="150" spans="1:9" ht="30" customHeight="1">
      <c r="A150" s="643"/>
      <c r="B150" s="666"/>
      <c r="C150" s="666"/>
      <c r="D150" s="666"/>
      <c r="E150" s="666"/>
      <c r="F150" s="666"/>
      <c r="G150" s="666"/>
      <c r="H150" s="666"/>
      <c r="I150" s="16"/>
    </row>
    <row r="151" spans="1:9" ht="30" customHeight="1">
      <c r="A151" s="643"/>
      <c r="B151" s="666"/>
      <c r="C151" s="666"/>
      <c r="D151" s="666"/>
      <c r="E151" s="666"/>
      <c r="F151" s="666"/>
      <c r="G151" s="666"/>
      <c r="H151" s="666"/>
      <c r="I151" s="16"/>
    </row>
    <row r="152" spans="1:9" ht="30" customHeight="1">
      <c r="A152" s="643"/>
      <c r="B152" s="666"/>
      <c r="C152" s="666"/>
      <c r="D152" s="666"/>
      <c r="E152" s="666"/>
      <c r="F152" s="666"/>
      <c r="G152" s="666"/>
      <c r="H152" s="666"/>
      <c r="I152" s="16"/>
    </row>
    <row r="153" spans="1:9" ht="30" customHeight="1">
      <c r="A153" s="643"/>
      <c r="B153" s="666"/>
      <c r="C153" s="666"/>
      <c r="D153" s="666"/>
      <c r="E153" s="666"/>
      <c r="F153" s="666"/>
      <c r="G153" s="666"/>
      <c r="H153" s="666"/>
      <c r="I153" s="16"/>
    </row>
    <row r="154" spans="1:9" ht="30" customHeight="1">
      <c r="A154" s="643"/>
      <c r="B154" s="666"/>
      <c r="C154" s="666"/>
      <c r="D154" s="666"/>
      <c r="E154" s="666"/>
      <c r="F154" s="666"/>
      <c r="G154" s="666"/>
      <c r="H154" s="666"/>
      <c r="I154" s="16"/>
    </row>
    <row r="155" spans="1:9" ht="30" customHeight="1">
      <c r="A155" s="643"/>
      <c r="B155" s="666"/>
      <c r="C155" s="666"/>
      <c r="D155" s="666"/>
      <c r="E155" s="666"/>
      <c r="F155" s="666"/>
      <c r="G155" s="666"/>
      <c r="H155" s="666"/>
      <c r="I155" s="16"/>
    </row>
    <row r="156" spans="1:9" ht="30" customHeight="1">
      <c r="A156" s="643"/>
      <c r="B156" s="666"/>
      <c r="C156" s="666"/>
      <c r="D156" s="666"/>
      <c r="E156" s="666"/>
      <c r="F156" s="666"/>
      <c r="G156" s="666"/>
      <c r="H156" s="666"/>
      <c r="I156" s="16"/>
    </row>
    <row r="157" spans="1:9" ht="30" customHeight="1">
      <c r="A157" s="643"/>
      <c r="B157" s="666"/>
      <c r="C157" s="666"/>
      <c r="D157" s="666"/>
      <c r="E157" s="666"/>
      <c r="F157" s="666"/>
      <c r="G157" s="666"/>
      <c r="H157" s="666"/>
      <c r="I157" s="16"/>
    </row>
    <row r="158" spans="1:9" ht="30" customHeight="1">
      <c r="A158" s="643"/>
      <c r="B158" s="666"/>
      <c r="C158" s="666"/>
      <c r="D158" s="666"/>
      <c r="E158" s="666"/>
      <c r="F158" s="666"/>
      <c r="G158" s="666"/>
      <c r="H158" s="666"/>
      <c r="I158" s="16"/>
    </row>
    <row r="159" spans="1:9" ht="30" customHeight="1">
      <c r="A159" s="643"/>
      <c r="B159" s="666"/>
      <c r="C159" s="666"/>
      <c r="D159" s="666"/>
      <c r="E159" s="666"/>
      <c r="F159" s="666"/>
      <c r="G159" s="666"/>
      <c r="H159" s="666"/>
      <c r="I159" s="16"/>
    </row>
    <row r="160" spans="1:9" ht="30" customHeight="1">
      <c r="A160" s="643"/>
      <c r="B160" s="666"/>
      <c r="C160" s="666"/>
      <c r="D160" s="666"/>
      <c r="E160" s="666"/>
      <c r="F160" s="666"/>
      <c r="G160" s="666"/>
      <c r="H160" s="666"/>
      <c r="I160" s="16"/>
    </row>
    <row r="161" spans="1:9" ht="30" customHeight="1">
      <c r="A161" s="643"/>
      <c r="B161" s="666"/>
      <c r="C161" s="666"/>
      <c r="D161" s="666"/>
      <c r="E161" s="666"/>
      <c r="F161" s="666"/>
      <c r="G161" s="666"/>
      <c r="H161" s="666"/>
      <c r="I161" s="16"/>
    </row>
    <row r="162" spans="1:9" ht="30" customHeight="1">
      <c r="A162" s="643"/>
      <c r="B162" s="666"/>
      <c r="C162" s="666"/>
      <c r="D162" s="666"/>
      <c r="E162" s="666"/>
      <c r="F162" s="666"/>
      <c r="G162" s="666"/>
      <c r="H162" s="666"/>
      <c r="I162" s="16"/>
    </row>
    <row r="163" spans="1:9" ht="30" customHeight="1">
      <c r="A163" s="643"/>
      <c r="B163" s="666"/>
      <c r="C163" s="666"/>
      <c r="D163" s="666"/>
      <c r="E163" s="666"/>
      <c r="F163" s="666"/>
      <c r="G163" s="666"/>
      <c r="H163" s="666"/>
      <c r="I163" s="16"/>
    </row>
    <row r="164" spans="1:9" ht="30" customHeight="1">
      <c r="A164" s="643"/>
      <c r="B164" s="666"/>
      <c r="C164" s="666"/>
      <c r="D164" s="666"/>
      <c r="E164" s="666"/>
      <c r="F164" s="666"/>
      <c r="G164" s="666"/>
      <c r="H164" s="666"/>
      <c r="I164" s="16"/>
    </row>
    <row r="165" spans="1:9" ht="30" customHeight="1">
      <c r="A165" s="643"/>
      <c r="B165" s="666"/>
      <c r="C165" s="666"/>
      <c r="D165" s="666"/>
      <c r="E165" s="666"/>
      <c r="F165" s="666"/>
      <c r="G165" s="666"/>
      <c r="H165" s="666"/>
      <c r="I165" s="16"/>
    </row>
    <row r="166" spans="1:9" ht="30" customHeight="1">
      <c r="A166" s="643"/>
      <c r="B166" s="666"/>
      <c r="C166" s="666"/>
      <c r="D166" s="666"/>
      <c r="E166" s="666"/>
      <c r="F166" s="666"/>
      <c r="G166" s="666"/>
      <c r="H166" s="666"/>
      <c r="I166" s="16"/>
    </row>
    <row r="167" spans="1:9" ht="30" customHeight="1">
      <c r="A167" s="643"/>
      <c r="B167" s="666"/>
      <c r="C167" s="666"/>
      <c r="D167" s="666"/>
      <c r="E167" s="666"/>
      <c r="F167" s="666"/>
      <c r="G167" s="666"/>
      <c r="H167" s="666"/>
      <c r="I167" s="16"/>
    </row>
    <row r="168" spans="1:9" ht="30" customHeight="1">
      <c r="A168" s="643"/>
      <c r="B168" s="666"/>
      <c r="C168" s="666"/>
      <c r="D168" s="666"/>
      <c r="E168" s="666"/>
      <c r="F168" s="666"/>
      <c r="G168" s="666"/>
      <c r="H168" s="666"/>
      <c r="I168" s="16"/>
    </row>
    <row r="169" spans="1:9" ht="30" customHeight="1">
      <c r="A169" s="643"/>
      <c r="B169" s="666"/>
      <c r="C169" s="666"/>
      <c r="D169" s="666"/>
      <c r="E169" s="666"/>
      <c r="F169" s="666"/>
      <c r="G169" s="666"/>
      <c r="H169" s="666"/>
      <c r="I169" s="16"/>
    </row>
    <row r="170" spans="1:9" ht="30" customHeight="1">
      <c r="A170" s="643"/>
      <c r="B170" s="666"/>
      <c r="C170" s="666"/>
      <c r="D170" s="666"/>
      <c r="E170" s="666"/>
      <c r="F170" s="666"/>
      <c r="G170" s="666"/>
      <c r="H170" s="666"/>
      <c r="I170" s="16"/>
    </row>
    <row r="171" spans="1:9" ht="30" customHeight="1">
      <c r="A171" s="643"/>
      <c r="B171" s="666"/>
      <c r="C171" s="666"/>
      <c r="D171" s="666"/>
      <c r="E171" s="666"/>
      <c r="F171" s="666"/>
      <c r="G171" s="666"/>
      <c r="H171" s="666"/>
      <c r="I171" s="16"/>
    </row>
    <row r="172" spans="1:9" ht="30" customHeight="1">
      <c r="A172" s="643"/>
      <c r="B172" s="666"/>
      <c r="C172" s="666"/>
      <c r="D172" s="666"/>
      <c r="E172" s="666"/>
      <c r="F172" s="666"/>
      <c r="G172" s="666"/>
      <c r="H172" s="666"/>
      <c r="I172" s="16"/>
    </row>
    <row r="173" spans="1:9" ht="30" customHeight="1">
      <c r="A173" s="643"/>
      <c r="B173" s="666"/>
      <c r="C173" s="666"/>
      <c r="D173" s="666"/>
      <c r="E173" s="666"/>
      <c r="F173" s="666"/>
      <c r="G173" s="666"/>
      <c r="H173" s="666"/>
      <c r="I173" s="16"/>
    </row>
    <row r="174" spans="1:9" ht="30" customHeight="1">
      <c r="A174" s="643"/>
      <c r="B174" s="666"/>
      <c r="C174" s="666"/>
      <c r="D174" s="666"/>
      <c r="E174" s="666"/>
      <c r="F174" s="666"/>
      <c r="G174" s="666"/>
      <c r="H174" s="666"/>
      <c r="I174" s="16"/>
    </row>
    <row r="175" spans="1:9" ht="30" customHeight="1">
      <c r="A175" s="643"/>
      <c r="B175" s="666"/>
      <c r="C175" s="666"/>
      <c r="D175" s="666"/>
      <c r="E175" s="666"/>
      <c r="F175" s="666"/>
      <c r="G175" s="666"/>
      <c r="H175" s="666"/>
      <c r="I175" s="16"/>
    </row>
  </sheetData>
  <sheetProtection sheet="1" objects="1" scenarios="1" formatRows="0"/>
  <mergeCells count="174">
    <mergeCell ref="B18:I18"/>
    <mergeCell ref="A5:I5"/>
    <mergeCell ref="A20:B20"/>
    <mergeCell ref="C20:I20"/>
    <mergeCell ref="B19:I19"/>
    <mergeCell ref="A33:E33"/>
    <mergeCell ref="A35:E35"/>
    <mergeCell ref="A36:E36"/>
    <mergeCell ref="A37:E37"/>
    <mergeCell ref="A23:I23"/>
    <mergeCell ref="A24:I24"/>
    <mergeCell ref="A25:I25"/>
    <mergeCell ref="A29:D29"/>
    <mergeCell ref="A27:I27"/>
    <mergeCell ref="A21:I21"/>
    <mergeCell ref="A22:I22"/>
    <mergeCell ref="H29:I29"/>
    <mergeCell ref="A1:E1"/>
    <mergeCell ref="H1:I1"/>
    <mergeCell ref="B15:I15"/>
    <mergeCell ref="B16:I16"/>
    <mergeCell ref="B17:I17"/>
    <mergeCell ref="A3:I3"/>
    <mergeCell ref="B9:I9"/>
    <mergeCell ref="B10:I10"/>
    <mergeCell ref="B11:I11"/>
    <mergeCell ref="B12:I12"/>
    <mergeCell ref="B13:I13"/>
    <mergeCell ref="B14:I14"/>
    <mergeCell ref="A4:I4"/>
    <mergeCell ref="A6:I6"/>
    <mergeCell ref="B8:I8"/>
    <mergeCell ref="B7:I7"/>
    <mergeCell ref="A2:I2"/>
    <mergeCell ref="A63:I63"/>
    <mergeCell ref="A62:I62"/>
    <mergeCell ref="A34:E34"/>
    <mergeCell ref="G34:I37"/>
    <mergeCell ref="A71:I71"/>
    <mergeCell ref="A48:I48"/>
    <mergeCell ref="A51:I51"/>
    <mergeCell ref="A52:I52"/>
    <mergeCell ref="A54:I54"/>
    <mergeCell ref="A43:I43"/>
    <mergeCell ref="A46:I46"/>
    <mergeCell ref="A44:I44"/>
    <mergeCell ref="A45:I45"/>
    <mergeCell ref="A38:I38"/>
    <mergeCell ref="A59:I59"/>
    <mergeCell ref="A60:I60"/>
    <mergeCell ref="A40:I40"/>
    <mergeCell ref="A75:H75"/>
    <mergeCell ref="A76:H76"/>
    <mergeCell ref="A72:I72"/>
    <mergeCell ref="A73:I73"/>
    <mergeCell ref="A74:I74"/>
    <mergeCell ref="A47:I47"/>
    <mergeCell ref="A55:I55"/>
    <mergeCell ref="A56:I56"/>
    <mergeCell ref="A26:I26"/>
    <mergeCell ref="A42:I42"/>
    <mergeCell ref="A50:I50"/>
    <mergeCell ref="A39:I39"/>
    <mergeCell ref="A41:I41"/>
    <mergeCell ref="A28:I28"/>
    <mergeCell ref="A32:E32"/>
    <mergeCell ref="A30:E30"/>
    <mergeCell ref="A31:E31"/>
    <mergeCell ref="G30:I32"/>
    <mergeCell ref="H33:I33"/>
    <mergeCell ref="A61:I61"/>
    <mergeCell ref="A49:I49"/>
    <mergeCell ref="A57:I57"/>
    <mergeCell ref="A58:I58"/>
    <mergeCell ref="A53:I53"/>
    <mergeCell ref="A82:H82"/>
    <mergeCell ref="A83:H83"/>
    <mergeCell ref="A84:H84"/>
    <mergeCell ref="A85:H85"/>
    <mergeCell ref="A86:H86"/>
    <mergeCell ref="A77:H77"/>
    <mergeCell ref="A78:H78"/>
    <mergeCell ref="A79:H79"/>
    <mergeCell ref="A80:H80"/>
    <mergeCell ref="A81:H81"/>
    <mergeCell ref="A92:H92"/>
    <mergeCell ref="A93:H93"/>
    <mergeCell ref="A94:H94"/>
    <mergeCell ref="A95:H95"/>
    <mergeCell ref="A96:H96"/>
    <mergeCell ref="A87:H87"/>
    <mergeCell ref="A88:H88"/>
    <mergeCell ref="A89:H89"/>
    <mergeCell ref="A90:H90"/>
    <mergeCell ref="A91:H91"/>
    <mergeCell ref="A102:H102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101:H101"/>
    <mergeCell ref="A112:H112"/>
    <mergeCell ref="A113:H113"/>
    <mergeCell ref="A114:H114"/>
    <mergeCell ref="A115:H115"/>
    <mergeCell ref="A116:H116"/>
    <mergeCell ref="A107:H107"/>
    <mergeCell ref="A108:H108"/>
    <mergeCell ref="A109:H109"/>
    <mergeCell ref="A110:H110"/>
    <mergeCell ref="A111:H111"/>
    <mergeCell ref="A122:H122"/>
    <mergeCell ref="A123:H123"/>
    <mergeCell ref="A124:H124"/>
    <mergeCell ref="A125:H125"/>
    <mergeCell ref="A126:H126"/>
    <mergeCell ref="A117:H117"/>
    <mergeCell ref="A118:H118"/>
    <mergeCell ref="A119:H119"/>
    <mergeCell ref="A120:H120"/>
    <mergeCell ref="A121:H121"/>
    <mergeCell ref="A132:H132"/>
    <mergeCell ref="A133:H133"/>
    <mergeCell ref="A134:H134"/>
    <mergeCell ref="A135:H135"/>
    <mergeCell ref="A136:H136"/>
    <mergeCell ref="A127:H127"/>
    <mergeCell ref="A128:H128"/>
    <mergeCell ref="A129:H129"/>
    <mergeCell ref="A130:H130"/>
    <mergeCell ref="A131:H131"/>
    <mergeCell ref="A142:H142"/>
    <mergeCell ref="A143:H143"/>
    <mergeCell ref="A144:H144"/>
    <mergeCell ref="A145:H145"/>
    <mergeCell ref="A137:H137"/>
    <mergeCell ref="A138:H138"/>
    <mergeCell ref="A139:H139"/>
    <mergeCell ref="A140:H140"/>
    <mergeCell ref="A141:H141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73:H173"/>
    <mergeCell ref="A174:H174"/>
    <mergeCell ref="A175:H175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7.140625" style="57" customWidth="1"/>
    <col min="2" max="2" width="65.421875" style="57" customWidth="1"/>
    <col min="3" max="3" width="7.57421875" style="57" customWidth="1"/>
    <col min="4" max="5" width="7.28125" style="155" customWidth="1"/>
    <col min="6" max="11" width="7.28125" style="57" customWidth="1"/>
    <col min="12" max="16384" width="9.140625" style="57" customWidth="1"/>
  </cols>
  <sheetData>
    <row r="1" spans="1:15" ht="15">
      <c r="A1" s="626" t="s">
        <v>333</v>
      </c>
      <c r="B1" s="737"/>
      <c r="C1" s="737"/>
      <c r="D1" s="737"/>
      <c r="E1" s="738"/>
      <c r="F1" s="236"/>
      <c r="G1" s="236"/>
      <c r="H1" s="236"/>
      <c r="I1" s="202"/>
      <c r="J1" s="202"/>
      <c r="K1" s="202"/>
      <c r="L1" s="202"/>
      <c r="M1" s="202"/>
      <c r="N1" s="202"/>
      <c r="O1" s="202"/>
    </row>
    <row r="2" spans="1:8" s="228" customFormat="1" ht="18.75" customHeight="1">
      <c r="A2" s="755" t="str">
        <f>IF(listy!K48=22,"","W zał. nr2 Wskaźniki wystąpiły błędy")</f>
        <v>W zał. nr2 Wskaźniki wystąpiły błędy</v>
      </c>
      <c r="B2" s="756"/>
      <c r="C2" s="753" t="str">
        <f>IF(Planowanie!J73&gt;"",Planowanie!J73,"Wersja pierwotna")</f>
        <v>Wersja pierwotna</v>
      </c>
      <c r="D2" s="754"/>
      <c r="E2" s="754"/>
      <c r="F2" s="296"/>
      <c r="G2" s="296"/>
      <c r="H2" s="296"/>
    </row>
    <row r="3" spans="1:15" ht="15" customHeight="1">
      <c r="A3" s="422" t="str">
        <f>Wniosek!A5:H5</f>
        <v>Obszar wsparcia I – Kompleksowe działania na rzecz zwiększenia integracji społeczności romskiej o zasięgu lokalnym</v>
      </c>
      <c r="B3" s="744"/>
      <c r="C3" s="744"/>
      <c r="D3" s="744"/>
      <c r="E3" s="745"/>
      <c r="F3" s="161"/>
      <c r="G3" s="161"/>
      <c r="H3" s="161"/>
      <c r="I3" s="202"/>
      <c r="J3" s="202"/>
      <c r="K3" s="202"/>
      <c r="L3" s="202"/>
      <c r="M3" s="202"/>
      <c r="N3" s="202"/>
      <c r="O3" s="202"/>
    </row>
    <row r="4" spans="1:15" ht="3" customHeight="1">
      <c r="A4" s="746"/>
      <c r="B4" s="747"/>
      <c r="C4" s="747"/>
      <c r="D4" s="747"/>
      <c r="E4" s="748"/>
      <c r="F4" s="161"/>
      <c r="G4" s="161"/>
      <c r="H4" s="161"/>
      <c r="I4" s="202"/>
      <c r="J4" s="202"/>
      <c r="K4" s="202"/>
      <c r="L4" s="202"/>
      <c r="M4" s="202"/>
      <c r="N4" s="202"/>
      <c r="O4" s="202"/>
    </row>
    <row r="5" spans="1:8" ht="15">
      <c r="A5" s="751" t="s">
        <v>8</v>
      </c>
      <c r="B5" s="752"/>
      <c r="C5" s="752"/>
      <c r="D5" s="752"/>
      <c r="E5" s="752"/>
      <c r="F5" s="236"/>
      <c r="G5" s="236"/>
      <c r="H5" s="236"/>
    </row>
    <row r="6" spans="1:8" ht="30" customHeight="1">
      <c r="A6" s="399">
        <f>Wniosek!A8:H8</f>
        <v>0</v>
      </c>
      <c r="B6" s="749"/>
      <c r="C6" s="749"/>
      <c r="D6" s="749"/>
      <c r="E6" s="750"/>
      <c r="F6" s="236"/>
      <c r="G6" s="236"/>
      <c r="H6" s="236"/>
    </row>
    <row r="7" spans="1:14" ht="3" customHeight="1">
      <c r="A7" s="739"/>
      <c r="B7" s="740"/>
      <c r="C7" s="740"/>
      <c r="D7" s="740"/>
      <c r="E7" s="741"/>
      <c r="F7" s="236"/>
      <c r="G7" s="236"/>
      <c r="H7" s="161"/>
      <c r="I7" s="204"/>
      <c r="J7" s="204"/>
      <c r="K7" s="204"/>
      <c r="L7" s="204"/>
      <c r="M7" s="204"/>
      <c r="N7" s="204"/>
    </row>
    <row r="8" spans="1:11" ht="15.75">
      <c r="A8" s="743" t="s">
        <v>217</v>
      </c>
      <c r="B8" s="650"/>
      <c r="C8" s="650"/>
      <c r="D8" s="237">
        <f>Program!F1-1</f>
        <v>-1</v>
      </c>
      <c r="E8" s="237">
        <f>Program!G1</f>
        <v>0</v>
      </c>
      <c r="F8" s="238"/>
      <c r="G8" s="238"/>
      <c r="H8" s="238"/>
      <c r="I8" s="238"/>
      <c r="J8" s="238"/>
      <c r="K8" s="238"/>
    </row>
    <row r="9" spans="1:5" ht="15">
      <c r="A9" s="734">
        <f>Planowanie!B33</f>
      </c>
      <c r="B9" s="742"/>
      <c r="C9" s="742"/>
      <c r="D9" s="742"/>
      <c r="E9" s="736"/>
    </row>
    <row r="10" spans="1:5" ht="15">
      <c r="A10" s="239" t="s">
        <v>124</v>
      </c>
      <c r="B10" s="731" t="s">
        <v>218</v>
      </c>
      <c r="C10" s="733"/>
      <c r="D10" s="71"/>
      <c r="E10" s="71"/>
    </row>
    <row r="11" spans="1:5" ht="30" customHeight="1">
      <c r="A11" s="239" t="s">
        <v>125</v>
      </c>
      <c r="B11" s="731" t="s">
        <v>219</v>
      </c>
      <c r="C11" s="732"/>
      <c r="D11" s="71"/>
      <c r="E11" s="71"/>
    </row>
    <row r="12" spans="1:5" ht="15" customHeight="1">
      <c r="A12" s="239" t="s">
        <v>126</v>
      </c>
      <c r="B12" s="731" t="s">
        <v>127</v>
      </c>
      <c r="C12" s="733"/>
      <c r="D12" s="71"/>
      <c r="E12" s="71"/>
    </row>
    <row r="13" spans="1:5" ht="15">
      <c r="A13" s="239" t="s">
        <v>128</v>
      </c>
      <c r="B13" s="731" t="s">
        <v>131</v>
      </c>
      <c r="C13" s="733"/>
      <c r="D13" s="71"/>
      <c r="E13" s="71"/>
    </row>
    <row r="14" spans="1:5" ht="38.25" customHeight="1">
      <c r="A14" s="239" t="s">
        <v>129</v>
      </c>
      <c r="B14" s="731" t="s">
        <v>132</v>
      </c>
      <c r="C14" s="733"/>
      <c r="D14" s="71"/>
      <c r="E14" s="71"/>
    </row>
    <row r="15" spans="1:5" ht="15">
      <c r="A15" s="734">
        <f>Planowanie!B34</f>
      </c>
      <c r="B15" s="735"/>
      <c r="C15" s="735"/>
      <c r="D15" s="735"/>
      <c r="E15" s="736"/>
    </row>
    <row r="16" spans="1:5" ht="15">
      <c r="A16" s="239" t="s">
        <v>322</v>
      </c>
      <c r="B16" s="731" t="s">
        <v>220</v>
      </c>
      <c r="C16" s="733"/>
      <c r="D16" s="71"/>
      <c r="E16" s="71"/>
    </row>
    <row r="17" spans="1:5" s="155" customFormat="1" ht="15.75">
      <c r="A17" s="759">
        <f>Planowanie!B35</f>
      </c>
      <c r="B17" s="760"/>
      <c r="C17" s="760"/>
      <c r="D17" s="760"/>
      <c r="E17" s="760"/>
    </row>
    <row r="18" spans="1:5" ht="15">
      <c r="A18" s="239" t="s">
        <v>168</v>
      </c>
      <c r="B18" s="731" t="s">
        <v>222</v>
      </c>
      <c r="C18" s="731"/>
      <c r="D18" s="71"/>
      <c r="E18" s="71"/>
    </row>
    <row r="19" spans="1:5" ht="30" customHeight="1">
      <c r="A19" s="239" t="s">
        <v>169</v>
      </c>
      <c r="B19" s="731" t="s">
        <v>221</v>
      </c>
      <c r="C19" s="733"/>
      <c r="D19" s="70"/>
      <c r="E19" s="70"/>
    </row>
    <row r="20" spans="1:5" ht="15">
      <c r="A20" s="239" t="s">
        <v>170</v>
      </c>
      <c r="B20" s="731" t="s">
        <v>223</v>
      </c>
      <c r="C20" s="733"/>
      <c r="D20" s="70"/>
      <c r="E20" s="70"/>
    </row>
    <row r="21" spans="1:5" ht="15">
      <c r="A21" s="239" t="s">
        <v>171</v>
      </c>
      <c r="B21" s="731" t="s">
        <v>224</v>
      </c>
      <c r="C21" s="733"/>
      <c r="D21" s="70"/>
      <c r="E21" s="70"/>
    </row>
    <row r="22" spans="1:5" ht="15">
      <c r="A22" s="761">
        <f>Planowanie!B36</f>
      </c>
      <c r="B22" s="598"/>
      <c r="C22" s="598"/>
      <c r="D22" s="598"/>
      <c r="E22" s="760"/>
    </row>
    <row r="23" spans="1:5" ht="15" customHeight="1">
      <c r="A23" s="239">
        <f>IF(A22&gt;"","12.","")</f>
      </c>
      <c r="B23" s="731">
        <f>IF(A22&gt;"","Liczba objętych badaniami profilaktycznymi w tym szczepieniami ochronnymi","")</f>
      </c>
      <c r="C23" s="731"/>
      <c r="D23" s="70"/>
      <c r="E23" s="78"/>
    </row>
    <row r="24" spans="1:5" ht="3" customHeight="1">
      <c r="A24" s="762"/>
      <c r="B24" s="483"/>
      <c r="C24" s="483"/>
      <c r="D24" s="483"/>
      <c r="E24" s="483"/>
    </row>
    <row r="25" spans="1:5" ht="15" customHeight="1">
      <c r="A25" s="240" t="s">
        <v>225</v>
      </c>
      <c r="B25" s="763" t="str">
        <f>Program!A30</f>
        <v>Liczebność dorosłej populacji z podziałem na płeć</v>
      </c>
      <c r="C25" s="764"/>
      <c r="D25" s="241">
        <f>Program!F30</f>
        <v>0</v>
      </c>
      <c r="E25" s="242"/>
    </row>
    <row r="26" spans="1:5" ht="15" customHeight="1">
      <c r="A26" s="239" t="s">
        <v>226</v>
      </c>
      <c r="B26" s="731" t="s">
        <v>294</v>
      </c>
      <c r="C26" s="733"/>
      <c r="D26" s="243">
        <f>Program!F33</f>
        <v>0</v>
      </c>
      <c r="E26" s="242"/>
    </row>
    <row r="27" spans="1:5" ht="15" customHeight="1">
      <c r="A27" s="239" t="s">
        <v>130</v>
      </c>
      <c r="B27" s="731" t="str">
        <f>Program!A37</f>
        <v>Liczba dzieci w wieku 5 - 14 lat</v>
      </c>
      <c r="C27" s="733"/>
      <c r="D27" s="244">
        <f>Program!F37</f>
        <v>0</v>
      </c>
      <c r="E27" s="238"/>
    </row>
    <row r="28" spans="1:5" ht="3" customHeight="1">
      <c r="A28" s="757"/>
      <c r="B28" s="758"/>
      <c r="C28" s="758"/>
      <c r="D28" s="758"/>
      <c r="E28" s="758"/>
    </row>
    <row r="29" spans="1:5" ht="15" customHeight="1">
      <c r="A29" s="239" t="s">
        <v>174</v>
      </c>
      <c r="B29" s="245" t="s">
        <v>173</v>
      </c>
      <c r="C29" s="246" t="s">
        <v>163</v>
      </c>
      <c r="D29" s="246">
        <f>Program!F1-1</f>
        <v>-1</v>
      </c>
      <c r="E29" s="246">
        <f>Program!G1</f>
        <v>0</v>
      </c>
    </row>
    <row r="30" spans="1:5" ht="30" customHeight="1">
      <c r="A30" s="247" t="s">
        <v>175</v>
      </c>
      <c r="B30" s="248" t="s">
        <v>165</v>
      </c>
      <c r="C30" s="249" t="s">
        <v>164</v>
      </c>
      <c r="D30" s="250" t="e">
        <f>D10/D11</f>
        <v>#DIV/0!</v>
      </c>
      <c r="E30" s="250" t="e">
        <f>E10/E11</f>
        <v>#DIV/0!</v>
      </c>
    </row>
    <row r="31" spans="1:5" ht="15">
      <c r="A31" s="247" t="s">
        <v>176</v>
      </c>
      <c r="B31" s="248" t="s">
        <v>166</v>
      </c>
      <c r="C31" s="249" t="s">
        <v>164</v>
      </c>
      <c r="D31" s="250" t="e">
        <f>D11/$D$27</f>
        <v>#DIV/0!</v>
      </c>
      <c r="E31" s="250" t="e">
        <f>E11/$D$27</f>
        <v>#DIV/0!</v>
      </c>
    </row>
    <row r="32" spans="1:5" ht="28.5" customHeight="1">
      <c r="A32" s="247" t="s">
        <v>177</v>
      </c>
      <c r="B32" s="248" t="s">
        <v>167</v>
      </c>
      <c r="C32" s="249" t="s">
        <v>164</v>
      </c>
      <c r="D32" s="250" t="e">
        <f>D14/D11</f>
        <v>#DIV/0!</v>
      </c>
      <c r="E32" s="250" t="e">
        <f>E14/E11</f>
        <v>#DIV/0!</v>
      </c>
    </row>
    <row r="33" spans="1:5" ht="30" customHeight="1">
      <c r="A33" s="247" t="s">
        <v>324</v>
      </c>
      <c r="B33" s="94" t="s">
        <v>172</v>
      </c>
      <c r="C33" s="249" t="s">
        <v>70</v>
      </c>
      <c r="D33" s="251" t="e">
        <f>D14/D18</f>
        <v>#DIV/0!</v>
      </c>
      <c r="E33" s="251" t="e">
        <f>E14/E18</f>
        <v>#DIV/0!</v>
      </c>
    </row>
    <row r="34" spans="1:5" ht="15">
      <c r="A34" s="252" t="s">
        <v>178</v>
      </c>
      <c r="B34" s="253" t="s">
        <v>179</v>
      </c>
      <c r="C34" s="249" t="s">
        <v>164</v>
      </c>
      <c r="D34" s="250" t="e">
        <f>(D10+D11)/$D$27</f>
        <v>#DIV/0!</v>
      </c>
      <c r="E34" s="250" t="e">
        <f>(E10+E11)/$D$27</f>
        <v>#DIV/0!</v>
      </c>
    </row>
    <row r="35" spans="1:5" ht="15">
      <c r="A35" s="254" t="s">
        <v>323</v>
      </c>
      <c r="B35" s="253" t="s">
        <v>181</v>
      </c>
      <c r="C35" s="249" t="s">
        <v>164</v>
      </c>
      <c r="D35" s="255" t="e">
        <f>D16/$D$25</f>
        <v>#DIV/0!</v>
      </c>
      <c r="E35" s="255" t="e">
        <f>E16/$D$25</f>
        <v>#DIV/0!</v>
      </c>
    </row>
    <row r="36" spans="1:5" ht="15">
      <c r="A36" s="256" t="s">
        <v>325</v>
      </c>
      <c r="B36" s="253" t="s">
        <v>180</v>
      </c>
      <c r="C36" s="249" t="s">
        <v>164</v>
      </c>
      <c r="D36" s="255" t="e">
        <f>(D18+D19)/$D$26</f>
        <v>#DIV/0!</v>
      </c>
      <c r="E36" s="255" t="e">
        <f>(E18+E19)/$D$26</f>
        <v>#DIV/0!</v>
      </c>
    </row>
    <row r="37" spans="1:5" ht="30" customHeight="1">
      <c r="A37" s="247" t="s">
        <v>326</v>
      </c>
      <c r="B37" s="257" t="s">
        <v>182</v>
      </c>
      <c r="C37" s="231" t="s">
        <v>70</v>
      </c>
      <c r="D37" s="258" t="e">
        <f>D19/D20</f>
        <v>#DIV/0!</v>
      </c>
      <c r="E37" s="258" t="e">
        <f>E19/E20</f>
        <v>#DIV/0!</v>
      </c>
    </row>
    <row r="38" spans="1:5" ht="30" customHeight="1">
      <c r="A38" s="247" t="s">
        <v>327</v>
      </c>
      <c r="B38" s="248" t="s">
        <v>183</v>
      </c>
      <c r="C38" s="231" t="s">
        <v>164</v>
      </c>
      <c r="D38" s="259" t="e">
        <f>D21/$D$26</f>
        <v>#DIV/0!</v>
      </c>
      <c r="E38" s="259" t="e">
        <f>E21/$D$26</f>
        <v>#DIV/0!</v>
      </c>
    </row>
    <row r="39" spans="1:5" ht="31.5" customHeight="1">
      <c r="A39" s="260">
        <f>IF(B23&gt;"","12/(I+6)","")</f>
      </c>
      <c r="B39" s="94">
        <f>IF(B23&gt;"","Frekwencja Romów objętych badaniami profilaktycznymi w tym szczepieniami ochronnymi","")</f>
      </c>
      <c r="C39" s="249">
        <f>IF(B23&gt;"","%","")</f>
      </c>
      <c r="D39" s="250">
        <f>IF(B23&gt;"",D23/(D25+D27),"")</f>
      </c>
      <c r="E39" s="250">
        <f>IF(B23&gt;"",E23/(D25+D27),"")</f>
      </c>
    </row>
  </sheetData>
  <sheetProtection sheet="1" objects="1" scenarios="1" formatRows="0"/>
  <mergeCells count="29">
    <mergeCell ref="A28:E28"/>
    <mergeCell ref="B16:C16"/>
    <mergeCell ref="B18:C18"/>
    <mergeCell ref="B19:C19"/>
    <mergeCell ref="A17:E17"/>
    <mergeCell ref="A22:E22"/>
    <mergeCell ref="B26:C26"/>
    <mergeCell ref="B27:C27"/>
    <mergeCell ref="A24:E24"/>
    <mergeCell ref="B25:C25"/>
    <mergeCell ref="A1:E1"/>
    <mergeCell ref="A7:E7"/>
    <mergeCell ref="A9:E9"/>
    <mergeCell ref="A8:C8"/>
    <mergeCell ref="B10:C10"/>
    <mergeCell ref="A3:E3"/>
    <mergeCell ref="A4:E4"/>
    <mergeCell ref="A6:E6"/>
    <mergeCell ref="A5:E5"/>
    <mergeCell ref="C2:E2"/>
    <mergeCell ref="A2:B2"/>
    <mergeCell ref="B11:C11"/>
    <mergeCell ref="B12:C12"/>
    <mergeCell ref="B20:C20"/>
    <mergeCell ref="B21:C21"/>
    <mergeCell ref="B23:C23"/>
    <mergeCell ref="A15:E15"/>
    <mergeCell ref="B13:C13"/>
    <mergeCell ref="B14:C1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Cwetsch Krzysztof</cp:lastModifiedBy>
  <cp:lastPrinted>2013-02-08T13:10:08Z</cp:lastPrinted>
  <dcterms:created xsi:type="dcterms:W3CDTF">2013-01-25T08:01:30Z</dcterms:created>
  <dcterms:modified xsi:type="dcterms:W3CDTF">2017-09-20T09:28:43Z</dcterms:modified>
  <cp:category/>
  <cp:version/>
  <cp:contentType/>
  <cp:contentStatus/>
</cp:coreProperties>
</file>